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ns1="http://schemas.openxmlformats.org/markup-compatibility/2006" xmlns:ns2="http://schemas.microsoft.com/office/spreadsheetml/2010/11/ac" xmlns:ns3="http://schemas.microsoft.com/office/spreadsheetml/2014/revision" xmlns:ns4="http://schemas.microsoft.com/office/spreadsheetml/2016/revision6" xmlns:ns5="http://schemas.microsoft.com/office/spreadsheetml/2016/revision10" xmlns:ns6="http://schemas.microsoft.com/office/spreadsheetml/2015/revision2" xmlns:ns7="http://schemas.openxmlformats.org/officeDocument/2006/relationships" xmlns:ns8="http://schemas.microsoft.com/office/spreadsheetml/2018/calcfeatures" ns1:Ignorable="x15 xr xr6 xr10 xr2">
  <fileVersion appName="xl" lastEdited="7" lowestEdited="4" rupBuild="30326"/>
  <workbookPr showInkAnnotation="0" codeName="ThisWorkbook"/>
  <ns1:AlternateContent>
    <ns1:Choice Requires="x15">
      <ns2:absPath url="https://sutdapac-my.sharepoint.com/personal/sohwah_ler_sutd_edu_sg/Documents/Desktop/"/>
    </ns1:Choice>
  </ns1:AlternateContent>
  <ns3:revisionPtr revIDLastSave="0" documentId="14_{49CE7E61-AD38-4E44-9DF5-3ECDEEF247B4}" ns4:coauthVersionLast="47" ns4:coauthVersionMax="47" ns5:uidLastSave="{00000000-0000-0000-0000-000000000000}"/>
  <bookViews>
    <workbookView xWindow="-110" yWindow="-110" windowWidth="19420" windowHeight="11500" tabRatio="801" firstSheet="2" activeTab="2" ns6:uid="{00000000-000D-0000-FFFF-FFFF00000000}"/>
  </bookViews>
  <sheets>
    <sheet name="Directions" sheetId="1" state="hidden" ns7:id="rId1"/>
    <sheet name="1-StartingPoint" sheetId="2" state="hidden" ns7:id="rId2"/>
    <sheet name="Payroll" sheetId="28" ns7:id="rId3"/>
    <sheet name="OpEx &amp; CashFlow" sheetId="22" ns7:id="rId4"/>
  </sheets>
  <definedNames>
    <definedName name="AddLoans">'1-StartingPoint'!$D$36</definedName>
    <definedName name="Advertising">'1-StartingPoint'!$C$26</definedName>
    <definedName name="Annual_Interest_Rate">#REF!</definedName>
    <definedName name="Beg_Bal">#REF!</definedName>
    <definedName name="Buildings">'1-StartingPoint'!$C$10</definedName>
    <definedName name="Category1">#REF!</definedName>
    <definedName name="Category1_Annual_Sales">#REF!</definedName>
    <definedName name="Category1_SalesPrice">#REF!</definedName>
    <definedName name="Category2">#REF!</definedName>
    <definedName name="Category2_Annual_Sales">#REF!</definedName>
    <definedName name="Category2_SalesPrice">#REF!</definedName>
    <definedName name="Category3">#REF!</definedName>
    <definedName name="Category3_Annual_Sales">#REF!</definedName>
    <definedName name="Category3_SalesPrice">#REF!</definedName>
    <definedName name="Category4">#REF!</definedName>
    <definedName name="Category4_Annual_Sales">#REF!</definedName>
    <definedName name="Category4_SalesPrice">#REF!</definedName>
    <definedName name="Category5">#REF!</definedName>
    <definedName name="Category5_Annual_Sales">#REF!</definedName>
    <definedName name="Category5_SalesPrice">#REF!</definedName>
    <definedName name="Category6">#REF!</definedName>
    <definedName name="Category6_Annual_Sales">#REF!</definedName>
    <definedName name="Category6_SalesPrice">#REF!</definedName>
    <definedName name="Catergory6">#REF!</definedName>
    <definedName name="CCDebt">'1-StartingPoint'!$D$39</definedName>
    <definedName name="COGS_Annual_Total">#REF!</definedName>
    <definedName name="CommLoan">'1-StartingPoint'!$D$37</definedName>
    <definedName name="CommMortgage">'1-StartingPoint'!$D$38</definedName>
    <definedName name="ContingencyCash">'1-StartingPoint'!#REF!</definedName>
    <definedName name="Equipment">'1-StartingPoint'!$C$12</definedName>
    <definedName name="Extra_Pay">#REF!</definedName>
    <definedName name="Furniture">'1-StartingPoint'!$C$13</definedName>
    <definedName name="Growth_Rate_Yr2">#REF!</definedName>
    <definedName name="Growth_Rate_Yr3">#REF!</definedName>
    <definedName name="Info_Entered">#REF!</definedName>
    <definedName name="Int">#REF!</definedName>
    <definedName name="InterestRate_ShortTerm">#REF!</definedName>
    <definedName name="Inventory">'1-StartingPoint'!$C$21</definedName>
    <definedName name="Land">'1-StartingPoint'!$C$9</definedName>
    <definedName name="Last_Row">IF(Values_Entered,Header_Row+Number_of_Payments,Header_Row)</definedName>
    <definedName name="LeaseImprovements">'1-StartingPoint'!$C$11</definedName>
    <definedName name="LegalAcctFees">'1-StartingPoint'!$C$22</definedName>
    <definedName name="Licenses">'1-StartingPoint'!$C$27</definedName>
    <definedName name="Loan_Amount">#REF!</definedName>
    <definedName name="Loan_Term_Years">#REF!</definedName>
    <definedName name="LoanAmount_ShortTerm">#REF!</definedName>
    <definedName name="LoanTermYears_ShortTerm">#REF!</definedName>
    <definedName name="Margin_Annual_Total">#REF!</definedName>
    <definedName name="Misc_Expenses">'OpEx &amp; CashFlow'!$V$20</definedName>
    <definedName name="Monthly_Payment_LongTerm">#REF!</definedName>
    <definedName name="NetIncomeY1">#REF!</definedName>
    <definedName name="NetIncomeY2">#REF!</definedName>
    <definedName name="NetIncomeY3">#REF!</definedName>
    <definedName name="Number_of_Payments">MATCH(0.01,End_Bal,-1)+1</definedName>
    <definedName name="OfficeSupplies_Expenses">'OpEx &amp; CashFlow'!$V$21</definedName>
    <definedName name="Other_Expenses">'OpEx &amp; CashFlow'!$V$22</definedName>
    <definedName name="OtherBankDebt">'1-StartingPoint'!$D$41</definedName>
    <definedName name="OtherFixedAssets">'1-StartingPoint'!$C$15</definedName>
    <definedName name="OtherStartUp">'1-StartingPoint'!$C$28</definedName>
    <definedName name="OutsideInvest">'1-StartingPoint'!$D$35</definedName>
    <definedName name="OwnerEquity">'1-StartingPoint'!$D$34</definedName>
    <definedName name="Pay_Num">#REF!</definedName>
    <definedName name="Payments_per_Year">#REF!</definedName>
    <definedName name="PreOpenWages">'1-StartingPoint'!$C$19</definedName>
    <definedName name="PrepaidInsurance">'1-StartingPoint'!$C$20</definedName>
    <definedName name="PricePerUnit_Annual_Total">#REF!</definedName>
    <definedName name="Princ">#REF!</definedName>
    <definedName name="_xlnm.Print_Area" localSheetId="1">'1-StartingPoint'!$B$4:$H$44</definedName>
    <definedName name="_xlnm.Print_Area" localSheetId="0">Directions!$A$1:$H$18</definedName>
    <definedName name="_xlnm.Print_Area" localSheetId="3">'OpEx &amp; CashFlow'!$B$4:$V$34</definedName>
    <definedName name="_xlnm.Print_Area" localSheetId="2">Payroll!$A$2:$AL$22</definedName>
    <definedName name="Projected_Yr2_COGS">#REF!</definedName>
    <definedName name="RentDeposit">'1-StartingPoint'!$C$23</definedName>
    <definedName name="Sales_Annual_Total">#REF!</definedName>
    <definedName name="SalesForecast_yr1">#REF!</definedName>
    <definedName name="SalesForecast_yr2">#REF!</definedName>
    <definedName name="SalesForecast_yr3">#REF!</definedName>
    <definedName name="Sched_Pay">#REF!</definedName>
    <definedName name="Scheduled_Extra_Payments">#REF!</definedName>
    <definedName name="Scheduled_Monthly_Payment">#REF!</definedName>
    <definedName name="Supplies">'1-StartingPoint'!$C$25</definedName>
    <definedName name="Total_Amount_Paid">#REF!</definedName>
    <definedName name="Total_Fixed_Assets">'1-StartingPoint'!$C$8:$C$15</definedName>
    <definedName name="Total_Interest_Paid">#REF!</definedName>
    <definedName name="Total_Pay">#REF!</definedName>
    <definedName name="Total_Payments_LongTerm">#REF!</definedName>
    <definedName name="TotalFixedAssets">'1-StartingPoint'!$C$16</definedName>
    <definedName name="TotalFunding">'1-StartingPoint'!$D$42</definedName>
    <definedName name="TotalOperatingCapital">'1-StartingPoint'!$C$30</definedName>
    <definedName name="TotalRequiredFunds">'1-StartingPoint'!$C$31</definedName>
    <definedName name="Unit1">#REF!</definedName>
    <definedName name="Unit1_Annual">#REF!</definedName>
    <definedName name="Unit1_Annual_Sales">#REF!</definedName>
    <definedName name="Unit2">#REF!</definedName>
    <definedName name="Unit2_Annual">#REF!</definedName>
    <definedName name="Unit2_Annual_Sales">#REF!</definedName>
    <definedName name="Unit3">#REF!</definedName>
    <definedName name="Unit3_Annual">#REF!</definedName>
    <definedName name="Unit3_Annual_Sales">#REF!</definedName>
    <definedName name="Unit4">#REF!</definedName>
    <definedName name="Unit4_Annual">#REF!</definedName>
    <definedName name="Unit5">#REF!</definedName>
    <definedName name="Unit5_Annual">#REF!</definedName>
    <definedName name="Unit6">#REF!</definedName>
    <definedName name="Unit6_Annual">#REF!</definedName>
    <definedName name="Units_Annual_Total">#REF!</definedName>
    <definedName name="UtilityDeposit">'1-StartingPoint'!$C$24</definedName>
    <definedName name="Values_Entered">IF(Loan_Amount*Interest_Rate*Loan_Years*Loan_Start&gt;0,1,0)</definedName>
    <definedName name="VehicleLoan">'1-StartingPoint'!$D$40</definedName>
    <definedName name="Vehicles">'1-StartingPoint'!$C$14</definedName>
    <definedName name="Working_Capital">'1-StartingPoint'!$C$29</definedName>
    <definedName name="WorkingCapital">'1-StartingPoint'!$C$28</definedName>
    <definedName name="Y1EndingCashBal">#REF!</definedName>
    <definedName name="YearlyPayments_ShortTerm">#REF!</definedName>
  </definedNames>
  <calcPr calcId="191029" concurrentCalc="0" fullCalcOnLoad="1" forceFullCalc="1" calcMode="auto"/>
  <extLst>
    <ext uri="{B58B0392-4F1F-4190-BB64-5DF3571DCE5F}">
      <ns8:calcFeatures>
        <ns8:feature name="microsoft.com:RD"/>
        <ns8:feature name="microsoft.com:Single"/>
        <ns8:feature name="microsoft.com:FV"/>
        <ns8:feature name="microsoft.com:CNMTM"/>
        <ns8:feature name="microsoft.com:LET_WF"/>
        <ns8:feature name="microsoft.com:LAMBDA_WF"/>
        <ns8:feature name="microsoft.com:ARRAYTEXT_WF"/>
      </ns8:calcFeatures>
    </ext>
  </extLst>
</workbook>
</file>

<file path=xl/calcChain.xml><?xml version="1.0" encoding="utf-8"?>
<calcChain xmlns="http://schemas.openxmlformats.org/spreadsheetml/2006/main">
  <c r="C45" i="22" l="1"/>
  <c r="D45" i="22"/>
  <c r="E45" i="22"/>
  <c r="F45" i="22"/>
  <c r="G45" i="22"/>
  <c r="H45" i="22"/>
  <c r="I45" i="22"/>
  <c r="J45" i="22"/>
  <c r="K45" i="22"/>
  <c r="L45" i="22"/>
  <c r="M45" i="22"/>
  <c r="N45" i="22"/>
  <c r="O45" i="22"/>
  <c r="P45" i="22"/>
  <c r="Q45" i="22"/>
  <c r="R45" i="22"/>
  <c r="S45" i="22"/>
  <c r="T45" i="22"/>
  <c r="U45" i="22"/>
  <c r="V45" i="22"/>
  <c r="W45" i="22"/>
  <c r="X45" i="22"/>
  <c r="Y45" i="22"/>
  <c r="Z45" i="22"/>
  <c r="AA45" i="22"/>
  <c r="AB45" i="22"/>
  <c r="AC45" i="22"/>
  <c r="AD45" i="22"/>
  <c r="AE45" i="22"/>
  <c r="AF45" i="22"/>
  <c r="AG45" i="22"/>
  <c r="AH45" i="22"/>
  <c r="AI45" i="22"/>
  <c r="AJ45" i="22"/>
  <c r="AK45" i="22"/>
  <c r="AL45" i="22"/>
  <c r="C33" i="22"/>
  <c r="C26" i="22"/>
  <c r="C34" i="22"/>
  <c r="B10" i="28"/>
  <c r="B20" i="28"/>
  <c r="B22" i="28"/>
  <c r="C37" i="22"/>
  <c r="C39" i="22"/>
  <c r="C41" i="22"/>
  <c r="D33" i="22"/>
  <c r="D26" i="22"/>
  <c r="D34" i="22"/>
  <c r="C4" i="28"/>
  <c r="C6" i="28"/>
  <c r="C8" i="28"/>
  <c r="C10" i="28"/>
  <c r="C20" i="28"/>
  <c r="C22" i="28"/>
  <c r="D37" i="22"/>
  <c r="D39" i="22"/>
  <c r="D41" i="22"/>
  <c r="E33" i="22"/>
  <c r="E26" i="22"/>
  <c r="E34" i="22"/>
  <c r="D4" i="28"/>
  <c r="D6" i="28"/>
  <c r="D8" i="28"/>
  <c r="D10" i="28"/>
  <c r="D20" i="28"/>
  <c r="D22" i="28"/>
  <c r="E37" i="22"/>
  <c r="E39" i="22"/>
  <c r="E41" i="22"/>
  <c r="F33" i="22"/>
  <c r="F26" i="22"/>
  <c r="F34" i="22"/>
  <c r="E4" i="28"/>
  <c r="E6" i="28"/>
  <c r="E8" i="28"/>
  <c r="E10" i="28"/>
  <c r="E20" i="28"/>
  <c r="E22" i="28"/>
  <c r="F37" i="22"/>
  <c r="F39" i="22"/>
  <c r="F41" i="22"/>
  <c r="G33" i="22"/>
  <c r="G26" i="22"/>
  <c r="G34" i="22"/>
  <c r="F4" i="28"/>
  <c r="F6" i="28"/>
  <c r="F8" i="28"/>
  <c r="F10" i="28"/>
  <c r="F20" i="28"/>
  <c r="F22" i="28"/>
  <c r="G37" i="22"/>
  <c r="G39" i="22"/>
  <c r="G41" i="22"/>
  <c r="H33" i="22"/>
  <c r="H26" i="22"/>
  <c r="H34" i="22"/>
  <c r="G4" i="28"/>
  <c r="G6" i="28"/>
  <c r="G8" i="28"/>
  <c r="G10" i="28"/>
  <c r="G20" i="28"/>
  <c r="G22" i="28"/>
  <c r="H37" i="22"/>
  <c r="H39" i="22"/>
  <c r="H41" i="22"/>
  <c r="I33" i="22"/>
  <c r="I26" i="22"/>
  <c r="I34" i="22"/>
  <c r="H10" i="28"/>
  <c r="H20" i="28"/>
  <c r="H22" i="28"/>
  <c r="I37" i="22"/>
  <c r="I39" i="22"/>
  <c r="I41" i="22"/>
  <c r="J33" i="22"/>
  <c r="J26" i="22"/>
  <c r="J34" i="22"/>
  <c r="I4" i="28"/>
  <c r="I6" i="28"/>
  <c r="I8" i="28"/>
  <c r="I10" i="28"/>
  <c r="I20" i="28"/>
  <c r="I22" i="28"/>
  <c r="J37" i="22"/>
  <c r="J39" i="22"/>
  <c r="J41" i="22"/>
  <c r="K33" i="22"/>
  <c r="K26" i="22"/>
  <c r="K34" i="22"/>
  <c r="J4" i="28"/>
  <c r="J6" i="28"/>
  <c r="J8" i="28"/>
  <c r="J10" i="28"/>
  <c r="J20" i="28"/>
  <c r="J22" i="28"/>
  <c r="K37" i="22"/>
  <c r="K39" i="22"/>
  <c r="K41" i="22"/>
  <c r="L33" i="22"/>
  <c r="L26" i="22"/>
  <c r="L34" i="22"/>
  <c r="K4" i="28"/>
  <c r="K6" i="28"/>
  <c r="K8" i="28"/>
  <c r="K10" i="28"/>
  <c r="K20" i="28"/>
  <c r="K22" i="28"/>
  <c r="L37" i="22"/>
  <c r="L39" i="22"/>
  <c r="L41" i="22"/>
  <c r="M33" i="22"/>
  <c r="M26" i="22"/>
  <c r="M34" i="22"/>
  <c r="L4" i="28"/>
  <c r="L6" i="28"/>
  <c r="L8" i="28"/>
  <c r="L10" i="28"/>
  <c r="L20" i="28"/>
  <c r="L22" i="28"/>
  <c r="M37" i="22"/>
  <c r="M39" i="22"/>
  <c r="M41" i="22"/>
  <c r="N33" i="22"/>
  <c r="N26" i="22"/>
  <c r="N34" i="22"/>
  <c r="M4" i="28"/>
  <c r="M5" i="28"/>
  <c r="M6" i="28"/>
  <c r="M7" i="28"/>
  <c r="M8" i="28"/>
  <c r="M9" i="28"/>
  <c r="M10" i="28"/>
  <c r="M20" i="28"/>
  <c r="M22" i="28"/>
  <c r="N37" i="22"/>
  <c r="N39" i="22"/>
  <c r="N41" i="22"/>
  <c r="O33" i="22"/>
  <c r="O26" i="22"/>
  <c r="O34" i="22"/>
  <c r="N4" i="28"/>
  <c r="N5" i="28"/>
  <c r="N6" i="28"/>
  <c r="N7" i="28"/>
  <c r="N8" i="28"/>
  <c r="N9" i="28"/>
  <c r="N10" i="28"/>
  <c r="N20" i="28"/>
  <c r="N22" i="28"/>
  <c r="O37" i="22"/>
  <c r="O39" i="22"/>
  <c r="O41" i="22"/>
  <c r="P33" i="22"/>
  <c r="P26" i="22"/>
  <c r="P34" i="22"/>
  <c r="O4" i="28"/>
  <c r="O5" i="28"/>
  <c r="O6" i="28"/>
  <c r="O7" i="28"/>
  <c r="O8" i="28"/>
  <c r="O9" i="28"/>
  <c r="O10" i="28"/>
  <c r="O20" i="28"/>
  <c r="O22" i="28"/>
  <c r="P37" i="22"/>
  <c r="P39" i="22"/>
  <c r="P41" i="22"/>
  <c r="Q33" i="22"/>
  <c r="Q26" i="22"/>
  <c r="Q34" i="22"/>
  <c r="P4" i="28"/>
  <c r="P5" i="28"/>
  <c r="P6" i="28"/>
  <c r="P7" i="28"/>
  <c r="P8" i="28"/>
  <c r="P9" i="28"/>
  <c r="P10" i="28"/>
  <c r="P20" i="28"/>
  <c r="P22" i="28"/>
  <c r="Q37" i="22"/>
  <c r="Q39" i="22"/>
  <c r="Q41" i="22"/>
  <c r="R33" i="22"/>
  <c r="R26" i="22"/>
  <c r="R34" i="22"/>
  <c r="Q4" i="28"/>
  <c r="Q5" i="28"/>
  <c r="Q6" i="28"/>
  <c r="Q7" i="28"/>
  <c r="Q8" i="28"/>
  <c r="Q9" i="28"/>
  <c r="Q10" i="28"/>
  <c r="Q20" i="28"/>
  <c r="Q22" i="28"/>
  <c r="R37" i="22"/>
  <c r="R39" i="22"/>
  <c r="R41" i="22"/>
  <c r="S33" i="22"/>
  <c r="S26" i="22"/>
  <c r="S34" i="22"/>
  <c r="R4" i="28"/>
  <c r="R5" i="28"/>
  <c r="R6" i="28"/>
  <c r="R7" i="28"/>
  <c r="R8" i="28"/>
  <c r="R9" i="28"/>
  <c r="R10" i="28"/>
  <c r="R20" i="28"/>
  <c r="R22" i="28"/>
  <c r="S37" i="22"/>
  <c r="S39" i="22"/>
  <c r="S41" i="22"/>
  <c r="T33" i="22"/>
  <c r="T26" i="22"/>
  <c r="T34" i="22"/>
  <c r="S4" i="28"/>
  <c r="S5" i="28"/>
  <c r="S6" i="28"/>
  <c r="S7" i="28"/>
  <c r="S8" i="28"/>
  <c r="S9" i="28"/>
  <c r="S10" i="28"/>
  <c r="S20" i="28"/>
  <c r="S22" i="28"/>
  <c r="T37" i="22"/>
  <c r="T39" i="22"/>
  <c r="T41" i="22"/>
  <c r="U33" i="22"/>
  <c r="U26" i="22"/>
  <c r="U34" i="22"/>
  <c r="T4" i="28"/>
  <c r="T5" i="28"/>
  <c r="T6" i="28"/>
  <c r="T7" i="28"/>
  <c r="T8" i="28"/>
  <c r="T9" i="28"/>
  <c r="T10" i="28"/>
  <c r="T20" i="28"/>
  <c r="T22" i="28"/>
  <c r="U37" i="22"/>
  <c r="U39" i="22"/>
  <c r="U41" i="22"/>
  <c r="V33" i="22"/>
  <c r="V26" i="22"/>
  <c r="V34" i="22"/>
  <c r="U4" i="28"/>
  <c r="U5" i="28"/>
  <c r="U6" i="28"/>
  <c r="U7" i="28"/>
  <c r="U8" i="28"/>
  <c r="U9" i="28"/>
  <c r="U10" i="28"/>
  <c r="U20" i="28"/>
  <c r="U22" i="28"/>
  <c r="V37" i="22"/>
  <c r="V39" i="22"/>
  <c r="V41" i="22"/>
  <c r="W33" i="22"/>
  <c r="W26" i="22"/>
  <c r="W34" i="22"/>
  <c r="V4" i="28"/>
  <c r="V5" i="28"/>
  <c r="V6" i="28"/>
  <c r="V7" i="28"/>
  <c r="V8" i="28"/>
  <c r="V9" i="28"/>
  <c r="V10" i="28"/>
  <c r="V20" i="28"/>
  <c r="V22" i="28"/>
  <c r="W37" i="22"/>
  <c r="W39" i="22"/>
  <c r="W41" i="22"/>
  <c r="X33" i="22"/>
  <c r="X26" i="22"/>
  <c r="X34" i="22"/>
  <c r="W4" i="28"/>
  <c r="W5" i="28"/>
  <c r="W6" i="28"/>
  <c r="W7" i="28"/>
  <c r="W8" i="28"/>
  <c r="W9" i="28"/>
  <c r="W10" i="28"/>
  <c r="W20" i="28"/>
  <c r="W22" i="28"/>
  <c r="X37" i="22"/>
  <c r="X39" i="22"/>
  <c r="X41" i="22"/>
  <c r="Y33" i="22"/>
  <c r="Y26" i="22"/>
  <c r="Y34" i="22"/>
  <c r="X4" i="28"/>
  <c r="X5" i="28"/>
  <c r="X6" i="28"/>
  <c r="X7" i="28"/>
  <c r="X8" i="28"/>
  <c r="X9" i="28"/>
  <c r="X10" i="28"/>
  <c r="X20" i="28"/>
  <c r="X22" i="28"/>
  <c r="Y37" i="22"/>
  <c r="Y39" i="22"/>
  <c r="Y41" i="22"/>
  <c r="Z33" i="22"/>
  <c r="Z26" i="22"/>
  <c r="Z34" i="22"/>
  <c r="Y4" i="28"/>
  <c r="Y5" i="28"/>
  <c r="Y6" i="28"/>
  <c r="Y7" i="28"/>
  <c r="Y8" i="28"/>
  <c r="Y9" i="28"/>
  <c r="Y10" i="28"/>
  <c r="Y20" i="28"/>
  <c r="Y22" i="28"/>
  <c r="Z37" i="22"/>
  <c r="Z39" i="22"/>
  <c r="Z41" i="22"/>
  <c r="AA33" i="22"/>
  <c r="AA26" i="22"/>
  <c r="AA34" i="22"/>
  <c r="Z4" i="28"/>
  <c r="Z5" i="28"/>
  <c r="Z6" i="28"/>
  <c r="Z7" i="28"/>
  <c r="Z8" i="28"/>
  <c r="Z9" i="28"/>
  <c r="Z10" i="28"/>
  <c r="Z20" i="28"/>
  <c r="Z22" i="28"/>
  <c r="AA37" i="22"/>
  <c r="AA39" i="22"/>
  <c r="AA41" i="22"/>
  <c r="AB33" i="22"/>
  <c r="AB26" i="22"/>
  <c r="AB34" i="22"/>
  <c r="AA4" i="28"/>
  <c r="AA5" i="28"/>
  <c r="AA6" i="28"/>
  <c r="AA7" i="28"/>
  <c r="AA8" i="28"/>
  <c r="AA9" i="28"/>
  <c r="AA10" i="28"/>
  <c r="AA20" i="28"/>
  <c r="AA22" i="28"/>
  <c r="AB37" i="22"/>
  <c r="AB39" i="22"/>
  <c r="AB41" i="22"/>
  <c r="AC33" i="22"/>
  <c r="AC26" i="22"/>
  <c r="AC34" i="22"/>
  <c r="AB4" i="28"/>
  <c r="AB5" i="28"/>
  <c r="AB6" i="28"/>
  <c r="AB7" i="28"/>
  <c r="AB8" i="28"/>
  <c r="AB9" i="28"/>
  <c r="AB10" i="28"/>
  <c r="AB20" i="28"/>
  <c r="AB22" i="28"/>
  <c r="AC37" i="22"/>
  <c r="AC39" i="22"/>
  <c r="AC41" i="22"/>
  <c r="AD33" i="22"/>
  <c r="AD26" i="22"/>
  <c r="AD34" i="22"/>
  <c r="AC4" i="28"/>
  <c r="AC5" i="28"/>
  <c r="AC6" i="28"/>
  <c r="AC7" i="28"/>
  <c r="AC8" i="28"/>
  <c r="AC9" i="28"/>
  <c r="AC10" i="28"/>
  <c r="AC20" i="28"/>
  <c r="AC22" i="28"/>
  <c r="AD37" i="22"/>
  <c r="AD39" i="22"/>
  <c r="AD41" i="22"/>
  <c r="AE33" i="22"/>
  <c r="AE26" i="22"/>
  <c r="AE34" i="22"/>
  <c r="AD4" i="28"/>
  <c r="AD5" i="28"/>
  <c r="AD6" i="28"/>
  <c r="AD7" i="28"/>
  <c r="AD8" i="28"/>
  <c r="AD9" i="28"/>
  <c r="AD10" i="28"/>
  <c r="AD20" i="28"/>
  <c r="AD22" i="28"/>
  <c r="AE37" i="22"/>
  <c r="AE39" i="22"/>
  <c r="AE41" i="22"/>
  <c r="AF33" i="22"/>
  <c r="AF26" i="22"/>
  <c r="AF34" i="22"/>
  <c r="AE4" i="28"/>
  <c r="AE5" i="28"/>
  <c r="AE6" i="28"/>
  <c r="AE7" i="28"/>
  <c r="AE8" i="28"/>
  <c r="AE9" i="28"/>
  <c r="AE10" i="28"/>
  <c r="AE20" i="28"/>
  <c r="AE22" i="28"/>
  <c r="AF37" i="22"/>
  <c r="AF39" i="22"/>
  <c r="AF41" i="22"/>
  <c r="AG33" i="22"/>
  <c r="AG26" i="22"/>
  <c r="AG34" i="22"/>
  <c r="AF4" i="28"/>
  <c r="AF5" i="28"/>
  <c r="AF6" i="28"/>
  <c r="AF7" i="28"/>
  <c r="AF8" i="28"/>
  <c r="AF9" i="28"/>
  <c r="AF10" i="28"/>
  <c r="AF20" i="28"/>
  <c r="AF22" i="28"/>
  <c r="AG37" i="22"/>
  <c r="AG39" i="22"/>
  <c r="AG41" i="22"/>
  <c r="AH33" i="22"/>
  <c r="AH26" i="22"/>
  <c r="AH34" i="22"/>
  <c r="AG4" i="28"/>
  <c r="AG5" i="28"/>
  <c r="AG6" i="28"/>
  <c r="AG7" i="28"/>
  <c r="AG8" i="28"/>
  <c r="AG9" i="28"/>
  <c r="AG10" i="28"/>
  <c r="AG20" i="28"/>
  <c r="AG22" i="28"/>
  <c r="AH37" i="22"/>
  <c r="AH39" i="22"/>
  <c r="AH41" i="22"/>
  <c r="AI33" i="22"/>
  <c r="AI26" i="22"/>
  <c r="AI34" i="22"/>
  <c r="AH4" i="28"/>
  <c r="AH5" i="28"/>
  <c r="AH6" i="28"/>
  <c r="AH7" i="28"/>
  <c r="AH8" i="28"/>
  <c r="AH9" i="28"/>
  <c r="AH10" i="28"/>
  <c r="AH20" i="28"/>
  <c r="AH22" i="28"/>
  <c r="AI37" i="22"/>
  <c r="AI39" i="22"/>
  <c r="AI41" i="22"/>
  <c r="AJ33" i="22"/>
  <c r="AJ26" i="22"/>
  <c r="AJ34" i="22"/>
  <c r="AI4" i="28"/>
  <c r="AI5" i="28"/>
  <c r="AI6" i="28"/>
  <c r="AI7" i="28"/>
  <c r="AI8" i="28"/>
  <c r="AI9" i="28"/>
  <c r="AI10" i="28"/>
  <c r="AI20" i="28"/>
  <c r="AI22" i="28"/>
  <c r="AJ37" i="22"/>
  <c r="AJ39" i="22"/>
  <c r="AJ41" i="22"/>
  <c r="AK33" i="22"/>
  <c r="AK26" i="22"/>
  <c r="AK34" i="22"/>
  <c r="AJ4" i="28"/>
  <c r="AJ5" i="28"/>
  <c r="AJ6" i="28"/>
  <c r="AJ7" i="28"/>
  <c r="AJ8" i="28"/>
  <c r="AJ9" i="28"/>
  <c r="AJ10" i="28"/>
  <c r="AJ20" i="28"/>
  <c r="AJ22" i="28"/>
  <c r="AK37" i="22"/>
  <c r="AK39" i="22"/>
  <c r="AK41" i="22"/>
  <c r="AL33" i="22"/>
  <c r="AL26" i="22"/>
  <c r="AL34" i="22"/>
  <c r="AK4" i="28"/>
  <c r="AK5" i="28"/>
  <c r="AK6" i="28"/>
  <c r="AK7" i="28"/>
  <c r="AK8" i="28"/>
  <c r="AK9" i="28"/>
  <c r="AK10" i="28"/>
  <c r="AK20" i="28"/>
  <c r="AK22" i="28"/>
  <c r="AL37" i="22"/>
  <c r="AL39" i="22"/>
  <c r="AL41" i="22"/>
  <c r="AL46" i="22"/>
  <c r="AK46" i="22"/>
  <c r="AJ46" i="22"/>
  <c r="AI46" i="22"/>
  <c r="AH46" i="22"/>
  <c r="AG46" i="22"/>
  <c r="AF46" i="22"/>
  <c r="AE46" i="22"/>
  <c r="AD46" i="22"/>
  <c r="AC46" i="22"/>
  <c r="AB46" i="22"/>
  <c r="AA46" i="22"/>
  <c r="Z46" i="22"/>
  <c r="Y46" i="22"/>
  <c r="X46" i="22"/>
  <c r="W46" i="22"/>
  <c r="V46" i="22"/>
  <c r="U46" i="22"/>
  <c r="T46" i="22"/>
  <c r="S46" i="22"/>
  <c r="R46" i="22"/>
  <c r="Q46" i="22"/>
  <c r="P46" i="22"/>
  <c r="O46" i="22"/>
  <c r="N46" i="22"/>
  <c r="M46" i="22"/>
  <c r="L46" i="22"/>
  <c r="K46" i="22"/>
  <c r="J46" i="22"/>
  <c r="I46" i="22"/>
  <c r="H46" i="22"/>
  <c r="G46" i="22"/>
  <c r="F46" i="22"/>
  <c r="E46" i="22"/>
  <c r="D46" i="22"/>
  <c r="C46" i="22"/>
  <c r="AM29" i="22"/>
  <c r="AM30" i="22"/>
  <c r="AM31" i="22"/>
  <c r="AM32" i="22"/>
  <c r="AM33" i="22"/>
  <c r="AM11" i="22"/>
  <c r="AM12" i="22"/>
  <c r="AM13" i="22"/>
  <c r="AM14" i="22"/>
  <c r="AM15" i="22"/>
  <c r="AM16" i="22"/>
  <c r="AM17" i="22"/>
  <c r="AM18" i="22"/>
  <c r="AM19" i="22"/>
  <c r="AM20" i="22"/>
  <c r="AM21" i="22"/>
  <c r="AM22" i="22"/>
  <c r="AM23" i="22"/>
  <c r="AM24" i="22"/>
  <c r="AM25" i="22"/>
  <c r="AM26" i="22"/>
  <c r="AM34" i="22"/>
  <c r="AL10" i="28"/>
  <c r="AL20" i="28"/>
  <c r="AL22" i="28"/>
  <c r="AM37" i="22"/>
  <c r="AM39" i="22"/>
  <c r="AM28" i="22"/>
  <c r="AM27" i="22"/>
  <c r="AM35" i="22"/>
  <c r="AL35" i="22"/>
  <c r="AK35" i="22"/>
  <c r="AJ35" i="22"/>
  <c r="AI35" i="22"/>
  <c r="AH35" i="22"/>
  <c r="AG35" i="22"/>
  <c r="AF35" i="22"/>
  <c r="AE35" i="22"/>
  <c r="AD35" i="22"/>
  <c r="AC35" i="22"/>
  <c r="AB35" i="22"/>
  <c r="AA35" i="22"/>
  <c r="Z35" i="22"/>
  <c r="Y35" i="22"/>
  <c r="X35" i="22"/>
  <c r="W35" i="22"/>
  <c r="V35" i="22"/>
  <c r="U35" i="22"/>
  <c r="T35" i="22"/>
  <c r="S35" i="22"/>
  <c r="R35" i="22"/>
  <c r="Q35" i="22"/>
  <c r="P35" i="22"/>
  <c r="O35" i="22"/>
  <c r="N35" i="22"/>
  <c r="M35" i="22"/>
  <c r="L35" i="22"/>
  <c r="K35" i="22"/>
  <c r="J35" i="22"/>
  <c r="I35" i="22"/>
  <c r="H35" i="22"/>
  <c r="G35" i="22"/>
  <c r="F35" i="22"/>
  <c r="E35" i="22"/>
  <c r="D35" i="22"/>
  <c r="C35" i="22"/>
  <c r="T5" i="22"/>
  <c r="AK24" i="28"/>
  <c r="AJ24" i="28"/>
  <c r="AI24" i="28"/>
  <c r="AH24" i="28"/>
  <c r="AG24" i="28"/>
  <c r="AF24" i="28"/>
  <c r="AE24" i="28"/>
  <c r="AD24" i="28"/>
  <c r="AC24" i="28"/>
  <c r="AB24" i="28"/>
  <c r="AA24" i="28"/>
  <c r="Z24" i="28"/>
  <c r="Y24" i="28"/>
  <c r="X24" i="28"/>
  <c r="W24" i="28"/>
  <c r="V24" i="28"/>
  <c r="U24" i="28"/>
  <c r="T24" i="28"/>
  <c r="AK12" i="28"/>
  <c r="AJ12" i="28"/>
  <c r="AI12" i="28"/>
  <c r="AH12" i="28"/>
  <c r="AG12" i="28"/>
  <c r="AF12" i="28"/>
  <c r="AE12" i="28"/>
  <c r="AD12" i="28"/>
  <c r="AC12" i="28"/>
  <c r="AB12" i="28"/>
  <c r="AA12" i="28"/>
  <c r="Z12" i="28"/>
  <c r="Y12" i="28"/>
  <c r="X12" i="28"/>
  <c r="W12" i="28"/>
  <c r="V12" i="28"/>
  <c r="U12" i="28"/>
  <c r="T12" i="28"/>
  <c r="S24" i="28"/>
  <c r="S12" i="28"/>
  <c r="AL24" i="28"/>
  <c r="R24" i="28"/>
  <c r="Q24" i="28"/>
  <c r="P24" i="28"/>
  <c r="O24" i="28"/>
  <c r="N24" i="28"/>
  <c r="C10" i="1"/>
  <c r="M12" i="1"/>
  <c r="M3" i="28"/>
  <c r="M24" i="28"/>
  <c r="L12" i="1"/>
  <c r="L3" i="28"/>
  <c r="L24" i="28"/>
  <c r="K12" i="1"/>
  <c r="K3" i="28"/>
  <c r="K24" i="28"/>
  <c r="J12" i="1"/>
  <c r="J3" i="28"/>
  <c r="J24" i="28"/>
  <c r="I12" i="1"/>
  <c r="I3" i="28"/>
  <c r="I24" i="28"/>
  <c r="H12" i="1"/>
  <c r="H3" i="28"/>
  <c r="H24" i="28"/>
  <c r="G12" i="1"/>
  <c r="G3" i="28"/>
  <c r="G24" i="28"/>
  <c r="F12" i="1"/>
  <c r="F3" i="28"/>
  <c r="F24" i="28"/>
  <c r="E12" i="1"/>
  <c r="E3" i="28"/>
  <c r="E24" i="28"/>
  <c r="D12" i="1"/>
  <c r="D3" i="28"/>
  <c r="D24" i="28"/>
  <c r="C12" i="1"/>
  <c r="C3" i="28"/>
  <c r="C24" i="28"/>
  <c r="B12" i="1"/>
  <c r="B3" i="28"/>
  <c r="B24" i="28"/>
  <c r="B35" i="22"/>
  <c r="C5" i="22"/>
  <c r="B5" i="22"/>
  <c r="AL19" i="28"/>
  <c r="AL18" i="28"/>
  <c r="AL17" i="28"/>
  <c r="AL16" i="28"/>
  <c r="AL15" i="28"/>
  <c r="AL14" i="28"/>
  <c r="AL13" i="28"/>
  <c r="AL12" i="28"/>
  <c r="R12" i="28"/>
  <c r="Q12" i="28"/>
  <c r="P12" i="28"/>
  <c r="O12" i="28"/>
  <c r="N12" i="28"/>
  <c r="M12" i="28"/>
  <c r="L12" i="28"/>
  <c r="K12" i="28"/>
  <c r="J12" i="28"/>
  <c r="I12" i="28"/>
  <c r="H12" i="28"/>
  <c r="G12" i="28"/>
  <c r="F12" i="28"/>
  <c r="E12" i="28"/>
  <c r="D12" i="28"/>
  <c r="C12" i="28"/>
  <c r="B12" i="28"/>
  <c r="AL9" i="28"/>
  <c r="AL8" i="28"/>
  <c r="AL7" i="28"/>
  <c r="AL6" i="28"/>
  <c r="AL5" i="28"/>
  <c r="AL4" i="28"/>
  <c r="C16" i="2"/>
  <c r="C30" i="2"/>
  <c r="C31" i="2"/>
  <c r="D42" i="2"/>
  <c r="D43" i="2"/>
  <c r="E43" i="2"/>
  <c r="G37" i="2"/>
  <c r="G38" i="2"/>
  <c r="G39" i="2"/>
  <c r="G40" i="2"/>
  <c r="G41" i="2"/>
  <c r="G42" i="2"/>
  <c r="C42" i="2"/>
  <c r="C41" i="2"/>
  <c r="C40" i="2"/>
  <c r="C39" i="2"/>
  <c r="C38" i="2"/>
  <c r="C37" i="2"/>
  <c r="C35" i="2"/>
  <c r="C34" i="2"/>
  <c r="D15" i="2"/>
  <c r="D14" i="2"/>
  <c r="D13" i="2"/>
  <c r="D12" i="2"/>
  <c r="D11" i="2"/>
  <c r="D10" i="2"/>
  <c r="C5" i="2"/>
  <c r="B5" i="2"/>
  <c r="N12" i="1"/>
</calcChain>
</file>

<file path=xl/sharedStrings.xml><?xml version="1.0" encoding="utf-8"?>
<sst xmlns="http://schemas.openxmlformats.org/spreadsheetml/2006/main" count="189" uniqueCount="150">
  <si>
    <t>Company Name</t>
  </si>
  <si>
    <t>Amount</t>
  </si>
  <si>
    <t>Equipment</t>
  </si>
  <si>
    <t>Vehicles</t>
  </si>
  <si>
    <t>Inventory</t>
  </si>
  <si>
    <t>Supplies</t>
  </si>
  <si>
    <t>Licenses</t>
  </si>
  <si>
    <t>Total Required Funds</t>
  </si>
  <si>
    <t>Totals</t>
  </si>
  <si>
    <t>Loan Rate</t>
  </si>
  <si>
    <t>Term in Months</t>
  </si>
  <si>
    <t>Advertising</t>
  </si>
  <si>
    <t>Utilities</t>
  </si>
  <si>
    <t>Total Expenses</t>
  </si>
  <si>
    <t>Notes</t>
  </si>
  <si>
    <t>Fixed Assets</t>
  </si>
  <si>
    <t>Leasehold Improvements</t>
  </si>
  <si>
    <t>Furniture and Fixtures</t>
  </si>
  <si>
    <t>Other Fixed Assets</t>
  </si>
  <si>
    <t>Total Fixed Assets</t>
  </si>
  <si>
    <t>Operating Capital</t>
  </si>
  <si>
    <t>Pre-Opening Salaries and Wages</t>
  </si>
  <si>
    <t>Prepaid Insurance Premiums</t>
  </si>
  <si>
    <t>Legal and Accounting Fees</t>
  </si>
  <si>
    <t>Rent Deposits</t>
  </si>
  <si>
    <t>Utility Deposits</t>
  </si>
  <si>
    <t>Advertising and Promotions</t>
  </si>
  <si>
    <t>Other Initial Start-Up Costs</t>
  </si>
  <si>
    <t>Working Capital (Cash On Hand)</t>
  </si>
  <si>
    <t>Total Operating Capital</t>
  </si>
  <si>
    <t>Sources of Funding</t>
  </si>
  <si>
    <t>Monthly Payments</t>
  </si>
  <si>
    <t>Owner's Equity</t>
  </si>
  <si>
    <t>Outside Investors</t>
  </si>
  <si>
    <t>Additional Loans or Debt</t>
  </si>
  <si>
    <t>Commercial Loan</t>
  </si>
  <si>
    <t>Commercial Mortgage</t>
  </si>
  <si>
    <t>Total Sources of Funding</t>
  </si>
  <si>
    <t>Preparer Name</t>
  </si>
  <si>
    <t>Independent Contractors</t>
  </si>
  <si>
    <t>Total Salaries and Wages</t>
  </si>
  <si>
    <t>Payroll Taxes and Benefits</t>
  </si>
  <si>
    <t>Medicare</t>
  </si>
  <si>
    <t>Employee Pension Programs</t>
  </si>
  <si>
    <t>Worker's Compensation</t>
  </si>
  <si>
    <t>Employee Health Insurance</t>
  </si>
  <si>
    <t>Other Employee Benefit Programs</t>
  </si>
  <si>
    <t>Total Payroll Taxes and Benefits</t>
  </si>
  <si>
    <t>Total Salaries and Related Expenses</t>
  </si>
  <si>
    <t>Percentage</t>
  </si>
  <si>
    <t/>
  </si>
  <si>
    <t>Prepared By:</t>
  </si>
  <si>
    <t>Company Name:</t>
  </si>
  <si>
    <t>Step 1 - Enter info about your company in yellow shaded boxes below.</t>
  </si>
  <si>
    <t>Other Expenses</t>
  </si>
  <si>
    <t>Total Funding Needed</t>
  </si>
  <si>
    <t>Credit Card Debt</t>
  </si>
  <si>
    <t>Vehicle Loans</t>
  </si>
  <si>
    <t>Other Bank Debt</t>
  </si>
  <si>
    <t>Commissions and Fees</t>
  </si>
  <si>
    <t>Insurance (other than health)</t>
  </si>
  <si>
    <t>Legal and Professional Services</t>
  </si>
  <si>
    <t>Office Expense</t>
  </si>
  <si>
    <t>Repairs and Maintenance</t>
  </si>
  <si>
    <t>Travel, Meals and Entertainment</t>
  </si>
  <si>
    <t>Depreciation (years)</t>
  </si>
  <si>
    <t>Total Other Expenses</t>
  </si>
  <si>
    <t>Contract Labor (Not included in payroll)</t>
  </si>
  <si>
    <t>Employee Types</t>
  </si>
  <si>
    <t>Expenses</t>
  </si>
  <si>
    <t>Starting Year</t>
  </si>
  <si>
    <t>Starting Month</t>
  </si>
  <si>
    <t xml:space="preserve">Miscellaneous </t>
  </si>
  <si>
    <t>Total Operating Expenses</t>
  </si>
  <si>
    <t>See Loan Amortization &amp; Depreciation Schedule</t>
  </si>
  <si>
    <t>Cell D 42 must equal cell C31</t>
  </si>
  <si>
    <t>Please only insert amount in Cell C22 &amp; C29.</t>
  </si>
  <si>
    <t xml:space="preserve">Founder 1 </t>
  </si>
  <si>
    <t>Founder2</t>
  </si>
  <si>
    <t>CTO</t>
  </si>
  <si>
    <t>CMO</t>
  </si>
  <si>
    <t>Real Estate-Land &amp; Buildings</t>
  </si>
  <si>
    <t>DO NOT INSERT NUMBER HERE</t>
  </si>
  <si>
    <t>Start-up Expenses Sheet Year 1 (Starting Balance Sheet)</t>
  </si>
  <si>
    <t>Month 12</t>
  </si>
  <si>
    <t>Month 13</t>
  </si>
  <si>
    <t>Month 14</t>
  </si>
  <si>
    <t>Month 15</t>
  </si>
  <si>
    <t>Month 16</t>
  </si>
  <si>
    <t>Month 17</t>
  </si>
  <si>
    <t>Month 18</t>
  </si>
  <si>
    <t>Month 1</t>
  </si>
  <si>
    <t>Month 2</t>
  </si>
  <si>
    <t>Month 3</t>
  </si>
  <si>
    <t>Month 4</t>
  </si>
  <si>
    <t>Month 5</t>
  </si>
  <si>
    <t>Month 6</t>
  </si>
  <si>
    <t>Month 7</t>
  </si>
  <si>
    <t>Month 8</t>
  </si>
  <si>
    <t>Month 9</t>
  </si>
  <si>
    <t>Month 10</t>
  </si>
  <si>
    <t>Month 11</t>
  </si>
  <si>
    <t>Operating Expenses 18 Months</t>
  </si>
  <si>
    <r>
      <rPr>
        <b/>
        <sz val="10"/>
        <color indexed="8"/>
        <rFont val="Gill Sans MT"/>
        <family val="2"/>
      </rPr>
      <t xml:space="preserve">It was pleasure to see you all at Module 2 of Entrepreneurship Bootcamp on 26th Sept.
As discussed, enclosed is Excel tool for developing 36 months Cash Flow &amp; Profit / Loss.
Please read instruction/s on each of the worksheet carefully. Keep on watching cell D46 of balance sheet. It should always show ‘Balanced’. </t>
    </r>
    <r>
      <rPr>
        <sz val="10"/>
        <color indexed="8"/>
        <rFont val="Gill Sans MT"/>
        <family val="2"/>
      </rPr>
      <t xml:space="preserve">
1. Inputs are to be made in worksheet,
i. Payroll
ii. Sales FC
iii. Additional Inputs
iv. If needed in COGS calculator. (Cost of goods sold calculator).
2. You can see the outcome (based on your inputs) in worksheet,
i. Cash Flow 
ii. Income P&amp;L
iii. Balance Sheet.
3. Please do not touch /change anything in Amortization &amp; Depreciation worksheet.
This tool is to help you with
• Assimilate
• Understand 
• Reflect
This is iterative tool – that will help you to work with SMART Innovation Center’s framework of Adaptive Innovation™.
If you need any help with this – please feel free to reach me.
UDay Monday, September 28, 2015
</t>
    </r>
  </si>
  <si>
    <t>Oversea Travelling</t>
  </si>
  <si>
    <t>IP / Patent Expenses</t>
  </si>
  <si>
    <t>CPF Employer</t>
  </si>
  <si>
    <t>Paid Maternity Benefits</t>
  </si>
  <si>
    <t>Lease -- Vehicles</t>
  </si>
  <si>
    <t>Rent Office / Lab</t>
  </si>
  <si>
    <t>Research Assistant</t>
  </si>
  <si>
    <t>Totals 36 Months</t>
  </si>
  <si>
    <t>Manpower requirements Company Name:</t>
  </si>
  <si>
    <t>Other Resources Planning - Apart from manpower planning. Operating Expenses 36 Months</t>
  </si>
  <si>
    <t>Cash Flow Plan 36 Months.</t>
  </si>
  <si>
    <t>GMP Partner Exp</t>
  </si>
  <si>
    <t xml:space="preserve">&amp; </t>
  </si>
  <si>
    <t>Total Resources Requirements Cumulative Cash Flow $</t>
  </si>
  <si>
    <t>Month 19</t>
  </si>
  <si>
    <t>Month 20</t>
  </si>
  <si>
    <t>Month 21</t>
  </si>
  <si>
    <t>Month 22</t>
  </si>
  <si>
    <t>Month 23</t>
  </si>
  <si>
    <t>Month 24</t>
  </si>
  <si>
    <t>Month 25</t>
  </si>
  <si>
    <t>Month 26</t>
  </si>
  <si>
    <t>Month 27</t>
  </si>
  <si>
    <t>Month 28</t>
  </si>
  <si>
    <t>Month 29</t>
  </si>
  <si>
    <t>Month 30</t>
  </si>
  <si>
    <t>Month 31</t>
  </si>
  <si>
    <t>Month 32</t>
  </si>
  <si>
    <t>Month 33</t>
  </si>
  <si>
    <t>Month 34</t>
  </si>
  <si>
    <t>Month 35</t>
  </si>
  <si>
    <t>Month 36</t>
  </si>
  <si>
    <t>Please insert  manpower requiremnts = that should be in line with your 'Action / Resource Plan'. You can add as many rows you need to fit your situation. Please insert the rows (in needed) before Row 9 &amp; /or before Row 19.</t>
  </si>
  <si>
    <t>Month19</t>
  </si>
  <si>
    <t>Total for Month 36</t>
  </si>
  <si>
    <t>Resources Requirements For Each Month $</t>
  </si>
  <si>
    <t>Total New Funding Avaiable in the Month  $</t>
  </si>
  <si>
    <t>Name of the Grant / Sources of the Grant</t>
  </si>
  <si>
    <t xml:space="preserve">Note = In this Example from month 6 onwards - cash is negative = hence not workable. Either costs have to be relooked or new souce of cash (Grant / Loan / Investment) is needed. </t>
  </si>
  <si>
    <t>To confirm validity of your work - Amount in Cell AL39 should be same as in Cell AM37.</t>
  </si>
  <si>
    <t>Row 22 in linked to next sheet = and will be auto updated in the next sheet. Next Sheet Row #35.</t>
  </si>
  <si>
    <t>Please insert  manpower requiremnts = that should be in line with your 'Action / Resource Plan'. You can add as many rows you need to fit your situation. Please insert the rows (in needed) before Row 25 &amp; /or before Row 32.</t>
  </si>
  <si>
    <t>Narration / Type of Funding. XXXXXX</t>
  </si>
  <si>
    <t>Total Cumulative Funding Available upto this Month  $</t>
  </si>
  <si>
    <t>Cumulative Cash at end of each Month. (If it is negative - you have to relook at your costs and its timing)</t>
  </si>
  <si>
    <t>Total Manpower &amp; related Expenses. (From Sheet Two)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</si>
</sst>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_(* #,##0_);_(* \(#,##0\);_(* &quot;-&quot;??_);_(@_)"/>
    <numFmt numFmtId="169" formatCode="_(&quot;$&quot;* #,##0_);_(&quot;$&quot;* \(#,##0\);_(&quot;$&quot;* &quot;-&quot;??_);_(@_)"/>
  </numFmts>
  <fonts count="51" x14ac:knownFonts="1">
    <font>
      <sz val="11"/>
      <color theme="1"/>
      <name val="Calibri"/>
      <family val="2"/>
      <scheme val="minor"/>
    </font>
    <font>
      <sz val="11"/>
      <name val="Arial"/>
      <family val="2"/>
    </font>
    <font>
      <b/>
      <sz val="18"/>
      <name val="Arial"/>
      <family val="2"/>
    </font>
    <font>
      <sz val="8"/>
      <name val="Calibri"/>
      <family val="2"/>
    </font>
    <font>
      <sz val="11"/>
      <color indexed="8"/>
      <name val="Gill Sans MT"/>
      <family val="2"/>
    </font>
    <font>
      <sz val="9"/>
      <name val="Gill Sans MT"/>
      <family val="2"/>
    </font>
    <font>
      <sz val="11"/>
      <name val="Gill Sans MT"/>
      <family val="2"/>
    </font>
    <font>
      <b/>
      <sz val="9"/>
      <name val="Gill Sans MT"/>
      <family val="2"/>
    </font>
    <font>
      <sz val="11"/>
      <color indexed="8"/>
      <name val="Calibri"/>
      <family val="2"/>
    </font>
    <font>
      <sz val="11"/>
      <color indexed="8"/>
      <name val="Gill Sans MT"/>
      <family val="2"/>
    </font>
    <font>
      <b/>
      <sz val="11"/>
      <color indexed="8"/>
      <name val="Gill Sans MT"/>
      <family val="2"/>
    </font>
    <font>
      <sz val="9"/>
      <color indexed="8"/>
      <name val="Gill Sans MT"/>
      <family val="2"/>
    </font>
    <font>
      <sz val="9"/>
      <color indexed="9"/>
      <name val="Gill Sans MT"/>
      <family val="2"/>
    </font>
    <font>
      <u/>
      <sz val="11"/>
      <color theme="10"/>
      <name val="Calibri"/>
      <family val="2"/>
      <scheme val="minor"/>
    </font>
    <font>
      <b/>
      <sz val="9"/>
      <color indexed="8"/>
      <name val="Gill Sans MT"/>
      <family val="2"/>
    </font>
    <font>
      <b/>
      <sz val="9"/>
      <color indexed="57"/>
      <name val="Gill Sans MT"/>
      <family val="2"/>
    </font>
    <font>
      <b/>
      <i/>
      <sz val="9"/>
      <color indexed="8"/>
      <name val="Gill Sans MT"/>
      <family val="2"/>
    </font>
    <font>
      <sz val="9"/>
      <color indexed="30"/>
      <name val="Gill Sans MT"/>
      <family val="2"/>
    </font>
    <font>
      <b/>
      <sz val="11"/>
      <name val="Gill Sans MT"/>
      <family val="2"/>
    </font>
    <font>
      <b/>
      <sz val="11"/>
      <color theme="3"/>
      <name val="Gill Sans MT"/>
      <family val="2"/>
    </font>
    <font>
      <b/>
      <sz val="9"/>
      <color theme="3"/>
      <name val="Gill Sans MT"/>
      <family val="2"/>
    </font>
    <font>
      <sz val="10"/>
      <color indexed="8"/>
      <name val="Gill Sans MT"/>
      <family val="2"/>
    </font>
    <font>
      <b/>
      <sz val="10"/>
      <name val="Gill Sans MT"/>
      <family val="2"/>
    </font>
    <font>
      <b/>
      <sz val="10"/>
      <color indexed="57"/>
      <name val="Gill Sans MT"/>
      <family val="2"/>
    </font>
    <font>
      <b/>
      <sz val="10"/>
      <color indexed="8"/>
      <name val="Gill Sans MT"/>
      <family val="2"/>
    </font>
    <font>
      <sz val="10"/>
      <name val="Gill Sans MT"/>
      <family val="2"/>
    </font>
    <font>
      <b/>
      <sz val="10"/>
      <color theme="3"/>
      <name val="Gill Sans MT"/>
      <family val="2"/>
    </font>
    <font>
      <b/>
      <sz val="10"/>
      <color indexed="9"/>
      <name val="Gill Sans MT"/>
      <family val="2"/>
    </font>
    <font>
      <b/>
      <sz val="10"/>
      <color indexed="10"/>
      <name val="Gill Sans MT"/>
      <family val="2"/>
    </font>
    <font>
      <u/>
      <sz val="10"/>
      <name val="Calibri"/>
      <family val="2"/>
    </font>
    <font>
      <b/>
      <sz val="10"/>
      <color indexed="12"/>
      <name val="Gill Sans MT"/>
      <family val="2"/>
    </font>
    <font>
      <sz val="11"/>
      <color theme="1"/>
      <name val="Calibri"/>
      <family val="2"/>
      <scheme val="minor"/>
    </font>
    <font>
      <sz val="11"/>
      <color theme="0"/>
      <name val="Gill Sans MT"/>
      <family val="2"/>
    </font>
    <font>
      <sz val="10"/>
      <color theme="0"/>
      <name val="Arial"/>
      <family val="2"/>
    </font>
    <font>
      <sz val="11"/>
      <color theme="1"/>
      <name val="Gill Sans MT"/>
      <family val="2"/>
    </font>
    <font>
      <b/>
      <sz val="10"/>
      <color rgb="FFFF0000"/>
      <name val="Gill Sans MT"/>
      <family val="2"/>
    </font>
    <font>
      <b/>
      <sz val="8"/>
      <color theme="3"/>
      <name val="Gill Sans MT"/>
      <family val="2"/>
    </font>
    <font>
      <sz val="6"/>
      <name val="Gill Sans MT"/>
      <family val="2"/>
    </font>
    <font>
      <b/>
      <sz val="11"/>
      <color rgb="FFFF0000"/>
      <name val="Gill Sans MT"/>
      <family val="2"/>
    </font>
    <font>
      <b/>
      <sz val="10"/>
      <color rgb="FFFF0000"/>
      <name val="Arial"/>
      <family val="2"/>
    </font>
    <font>
      <b/>
      <sz val="8"/>
      <color rgb="FFFF0000"/>
      <name val="Gill Sans MT"/>
      <family val="2"/>
    </font>
    <font>
      <b/>
      <sz val="16"/>
      <color rgb="FFFF0000"/>
      <name val="Gill Sans MT"/>
      <family val="2"/>
    </font>
    <font>
      <b/>
      <sz val="14"/>
      <color indexed="8"/>
      <name val="Gill Sans MT"/>
      <family val="2"/>
    </font>
    <font>
      <u val="doubleAccounting"/>
      <sz val="9"/>
      <color indexed="8"/>
      <name val="Gill Sans MT"/>
      <family val="2"/>
    </font>
    <font>
      <b/>
      <sz val="14"/>
      <name val="Gill Sans MT"/>
      <family val="2"/>
    </font>
    <font>
      <sz val="8"/>
      <color indexed="8"/>
      <name val="Gill Sans MT"/>
      <family val="2"/>
    </font>
    <font>
      <u val="doubleAccounting"/>
      <sz val="8"/>
      <color indexed="8"/>
      <name val="Gill Sans MT"/>
      <family val="2"/>
    </font>
    <font>
      <b/>
      <sz val="12"/>
      <color rgb="FFFF0000"/>
      <name val="Gill Sans MT"/>
      <family val="2"/>
    </font>
    <font>
      <b/>
      <sz val="12"/>
      <name val="Gill Sans MT"/>
      <family val="2"/>
    </font>
    <font>
      <u val="doubleAccounting"/>
      <sz val="9"/>
      <name val="Gill Sans MT"/>
      <family val="2"/>
    </font>
    <font>
      <b/>
      <sz val="8"/>
      <color indexed="8"/>
      <name val="Arial Narrow"/>
      <family val="2"/>
    </font>
  </fonts>
  <fills count="19">
    <fill>
      <patternFill patternType="none"/>
    </fill>
    <fill>
      <patternFill patternType="gray125"/>
    </fill>
    <fill>
      <patternFill patternType="solid">
        <fgColor indexed="21"/>
      </patternFill>
    </fill>
    <fill>
      <patternFill patternType="solid">
        <fgColor indexed="38"/>
      </patternFill>
    </fill>
    <fill>
      <patternFill patternType="solid">
        <fgColor indexed="9"/>
        <bgColor indexed="64"/>
      </patternFill>
    </fill>
    <fill>
      <patternFill patternType="solid">
        <fgColor rgb="FF44C8F5"/>
        <bgColor indexed="64"/>
      </patternFill>
    </fill>
    <fill>
      <patternFill patternType="solid">
        <fgColor rgb="FFFFC95B"/>
        <bgColor indexed="64"/>
      </patternFill>
    </fill>
    <fill>
      <patternFill patternType="solid">
        <fgColor theme="9"/>
        <bgColor indexed="64"/>
      </patternFill>
    </fill>
    <fill>
      <patternFill patternType="solid">
        <fgColor rgb="FF8ACC9E"/>
        <bgColor indexed="64"/>
      </patternFill>
    </fill>
    <fill>
      <patternFill patternType="solid">
        <fgColor theme="4"/>
        <bgColor indexed="64"/>
      </patternFill>
    </fill>
    <fill>
      <patternFill patternType="solid">
        <fgColor theme="0"/>
        <bgColor indexed="64"/>
      </patternFill>
    </fill>
    <fill>
      <patternFill patternType="solid">
        <fgColor theme="1"/>
        <bgColor indexed="64"/>
      </patternFill>
    </fill>
    <fill>
      <patternFill patternType="solid">
        <fgColor rgb="FFFFFF00"/>
        <bgColor indexed="64"/>
      </patternFill>
    </fill>
    <fill>
      <patternFill patternType="solid">
        <fgColor theme="2" tint="0.59999389629810485"/>
        <bgColor indexed="64"/>
      </patternFill>
    </fill>
    <fill>
      <patternFill patternType="solid">
        <fgColor theme="2"/>
        <bgColor indexed="64"/>
      </patternFill>
    </fill>
    <fill>
      <patternFill patternType="solid">
        <fgColor rgb="FF92D050"/>
        <bgColor indexed="64"/>
      </patternFill>
    </fill>
    <fill>
      <patternFill patternType="solid">
        <fgColor rgb="FFFFC000"/>
        <bgColor indexed="64"/>
      </patternFill>
    </fill>
    <fill>
      <patternFill patternType="solid">
        <fgColor theme="4" tint="0.39997558519241921"/>
        <bgColor indexed="64"/>
      </patternFill>
    </fill>
    <fill>
      <patternFill patternType="solid">
        <fgColor rgb="FFFB9BB9"/>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ck">
        <color theme="3"/>
      </bottom>
      <diagonal/>
    </border>
    <border>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ck">
        <color theme="3"/>
      </bottom>
      <diagonal/>
    </border>
    <border>
      <left/>
      <right/>
      <top style="thin">
        <color indexed="64"/>
      </top>
      <bottom style="thick">
        <color theme="3"/>
      </bottom>
      <diagonal/>
    </border>
    <border>
      <left/>
      <right style="medium">
        <color indexed="64"/>
      </right>
      <top style="thin">
        <color indexed="64"/>
      </top>
      <bottom style="thick">
        <color theme="3"/>
      </bottom>
      <diagonal/>
    </border>
    <border>
      <left style="thin">
        <color indexed="64"/>
      </left>
      <right style="thin">
        <color indexed="64"/>
      </right>
      <top style="thin">
        <color indexed="64"/>
      </top>
      <bottom style="thick">
        <color rgb="FF0070C0"/>
      </bottom>
      <diagonal/>
    </border>
    <border>
      <left style="thin">
        <color indexed="64"/>
      </left>
      <right/>
      <top style="thin">
        <color indexed="64"/>
      </top>
      <bottom style="thick">
        <color rgb="FF0070C0"/>
      </bottom>
      <diagonal/>
    </border>
    <border>
      <left style="thick">
        <color auto="1"/>
      </left>
      <right style="thick">
        <color auto="1"/>
      </right>
      <top style="thick">
        <color auto="1"/>
      </top>
      <bottom style="thick">
        <color auto="1"/>
      </bottom>
      <diagonal/>
    </border>
  </borders>
  <cellStyleXfs count="13">
    <xf numFmtId="0" fontId="0" fillId="0" borderId="0"/>
    <xf numFmtId="167" fontId="8" fillId="0" borderId="0" applyFont="0" applyFill="0" applyBorder="0" applyAlignment="0" applyProtection="0"/>
    <xf numFmtId="166" fontId="8" fillId="0" borderId="0" applyFont="0" applyFill="0" applyBorder="0" applyAlignment="0" applyProtection="0"/>
    <xf numFmtId="0" fontId="13" fillId="0" borderId="0" applyNumberFormat="0" applyFill="0" applyBorder="0" applyAlignment="0" applyProtection="0"/>
    <xf numFmtId="0" fontId="1" fillId="2" borderId="0"/>
    <xf numFmtId="9" fontId="8" fillId="0" borderId="0" applyFont="0" applyFill="0" applyBorder="0" applyAlignment="0" applyProtection="0"/>
    <xf numFmtId="0" fontId="2" fillId="3" borderId="0"/>
    <xf numFmtId="49" fontId="7" fillId="8" borderId="1" applyProtection="0">
      <alignment wrapText="1"/>
    </xf>
    <xf numFmtId="1" fontId="6" fillId="9" borderId="14" applyAlignment="0" applyProtection="0"/>
    <xf numFmtId="1" fontId="18" fillId="7" borderId="14" applyAlignment="0" applyProtection="0"/>
    <xf numFmtId="167" fontId="31" fillId="0" borderId="0" applyFont="0" applyFill="0" applyBorder="0" applyAlignment="0" applyProtection="0"/>
    <xf numFmtId="166" fontId="31" fillId="0" borderId="0" applyFont="0" applyFill="0" applyBorder="0" applyAlignment="0" applyProtection="0"/>
    <xf numFmtId="9" fontId="31" fillId="0" borderId="0" applyFont="0" applyFill="0" applyBorder="0" applyAlignment="0" applyProtection="0"/>
  </cellStyleXfs>
  <cellXfs count="179">
    <xf numFmtId="0" fontId="0" fillId="0" borderId="0" xfId="0"/>
    <xf numFmtId="0" fontId="9" fillId="0" borderId="0" xfId="0" applyFont="1"/>
    <xf numFmtId="0" fontId="10" fillId="0" borderId="0" xfId="0" applyFont="1"/>
    <xf numFmtId="0" fontId="4" fillId="0" borderId="0" xfId="4" applyFont="1" applyFill="1"/>
    <xf numFmtId="0" fontId="9" fillId="0" borderId="0" xfId="0" applyFont="1" applyAlignment="1">
      <alignment horizontal="right"/>
    </xf>
    <xf numFmtId="0" fontId="5" fillId="0" borderId="1" xfId="0" applyFont="1" applyBorder="1"/>
    <xf numFmtId="0" fontId="5" fillId="0" borderId="0" xfId="0" applyFont="1"/>
    <xf numFmtId="0" fontId="7" fillId="0" borderId="0" xfId="0" applyFont="1"/>
    <xf numFmtId="0" fontId="6" fillId="0" borderId="0" xfId="0" applyFont="1"/>
    <xf numFmtId="0" fontId="7" fillId="0" borderId="1" xfId="0" applyFont="1" applyBorder="1"/>
    <xf numFmtId="164" fontId="7" fillId="0" borderId="1" xfId="0" applyNumberFormat="1" applyFont="1" applyBorder="1"/>
    <xf numFmtId="0" fontId="11" fillId="0" borderId="0" xfId="0" applyFont="1"/>
    <xf numFmtId="0" fontId="11" fillId="0" borderId="1" xfId="0" applyFont="1" applyBorder="1"/>
    <xf numFmtId="0" fontId="15" fillId="0" borderId="0" xfId="0" applyFont="1" applyAlignment="1">
      <alignment vertical="center"/>
    </xf>
    <xf numFmtId="0" fontId="7" fillId="0" borderId="0" xfId="0" applyFont="1" applyAlignment="1">
      <alignment vertical="center"/>
    </xf>
    <xf numFmtId="164" fontId="5" fillId="0" borderId="1" xfId="0" applyNumberFormat="1" applyFont="1" applyBorder="1"/>
    <xf numFmtId="164" fontId="5" fillId="0" borderId="1" xfId="2" applyNumberFormat="1" applyFont="1" applyFill="1" applyBorder="1"/>
    <xf numFmtId="0" fontId="7" fillId="4" borderId="1" xfId="0" applyFont="1" applyFill="1" applyBorder="1"/>
    <xf numFmtId="0" fontId="5" fillId="4" borderId="1" xfId="0" applyFont="1" applyFill="1" applyBorder="1"/>
    <xf numFmtId="0" fontId="11" fillId="4" borderId="1" xfId="0" applyFont="1" applyFill="1" applyBorder="1"/>
    <xf numFmtId="0" fontId="12" fillId="0" borderId="0" xfId="0" applyFont="1"/>
    <xf numFmtId="0" fontId="14" fillId="0" borderId="0" xfId="0" applyFont="1"/>
    <xf numFmtId="0" fontId="11" fillId="0" borderId="0" xfId="0" applyFont="1" applyProtection="1">
      <protection locked="0"/>
    </xf>
    <xf numFmtId="0" fontId="17" fillId="0" borderId="0" xfId="0" applyFont="1"/>
    <xf numFmtId="0" fontId="11" fillId="0" borderId="0" xfId="0" applyFont="1" applyAlignment="1">
      <alignment vertical="center"/>
    </xf>
    <xf numFmtId="0" fontId="14" fillId="0" borderId="0" xfId="0" applyFont="1" applyAlignment="1">
      <alignment vertical="center"/>
    </xf>
    <xf numFmtId="0" fontId="7" fillId="0" borderId="1" xfId="0" applyFont="1" applyBorder="1" applyAlignment="1">
      <alignment horizontal="right"/>
    </xf>
    <xf numFmtId="0" fontId="7" fillId="0" borderId="6" xfId="0" applyFont="1" applyBorder="1"/>
    <xf numFmtId="165" fontId="12" fillId="0" borderId="6" xfId="5" applyNumberFormat="1" applyFont="1" applyFill="1" applyBorder="1" applyProtection="1">
      <protection locked="0"/>
    </xf>
    <xf numFmtId="0" fontId="11" fillId="0" borderId="1" xfId="0" applyFont="1" applyBorder="1" applyAlignment="1" applyProtection="1">
      <alignment horizontal="left" indent="3"/>
      <protection locked="0"/>
    </xf>
    <xf numFmtId="165" fontId="5" fillId="6" borderId="1" xfId="1" applyNumberFormat="1" applyFont="1" applyFill="1" applyBorder="1" applyProtection="1">
      <protection locked="0"/>
    </xf>
    <xf numFmtId="165" fontId="11" fillId="0" borderId="1" xfId="0" applyNumberFormat="1" applyFont="1" applyBorder="1"/>
    <xf numFmtId="164" fontId="11" fillId="0" borderId="1" xfId="0" applyNumberFormat="1" applyFont="1" applyBorder="1"/>
    <xf numFmtId="0" fontId="18" fillId="6" borderId="6" xfId="0" applyFont="1" applyFill="1" applyBorder="1" applyAlignment="1" applyProtection="1">
      <alignment horizontal="center"/>
      <protection locked="0"/>
    </xf>
    <xf numFmtId="0" fontId="5" fillId="0" borderId="6" xfId="0" applyFont="1" applyBorder="1"/>
    <xf numFmtId="49" fontId="19" fillId="10" borderId="15" xfId="7" applyFont="1" applyFill="1" applyBorder="1" applyAlignment="1" applyProtection="1">
      <alignment horizontal="center" wrapText="1"/>
    </xf>
    <xf numFmtId="49" fontId="20" fillId="10" borderId="15" xfId="7" applyFont="1" applyFill="1" applyBorder="1">
      <alignment wrapText="1"/>
    </xf>
    <xf numFmtId="0" fontId="21" fillId="0" borderId="0" xfId="0" applyFont="1"/>
    <xf numFmtId="0" fontId="23" fillId="0" borderId="0" xfId="0" applyFont="1" applyAlignment="1">
      <alignment horizontal="left" vertical="center"/>
    </xf>
    <xf numFmtId="0" fontId="22" fillId="0" borderId="0" xfId="0" applyFont="1"/>
    <xf numFmtId="0" fontId="24" fillId="0" borderId="0" xfId="0" applyFont="1"/>
    <xf numFmtId="0" fontId="25" fillId="0" borderId="0" xfId="0" applyFont="1"/>
    <xf numFmtId="49" fontId="26" fillId="10" borderId="15" xfId="7" applyFont="1" applyFill="1" applyBorder="1" applyAlignment="1">
      <alignment horizontal="center" wrapText="1"/>
    </xf>
    <xf numFmtId="0" fontId="27" fillId="0" borderId="3" xfId="0" applyFont="1" applyBorder="1" applyAlignment="1">
      <alignment vertical="center"/>
    </xf>
    <xf numFmtId="0" fontId="22" fillId="0" borderId="4" xfId="0" applyFont="1" applyBorder="1"/>
    <xf numFmtId="0" fontId="25" fillId="0" borderId="6" xfId="0" applyFont="1" applyBorder="1"/>
    <xf numFmtId="0" fontId="25" fillId="0" borderId="3" xfId="0" applyFont="1" applyBorder="1" applyProtection="1">
      <protection locked="0"/>
    </xf>
    <xf numFmtId="0" fontId="22" fillId="0" borderId="1" xfId="0" applyFont="1" applyBorder="1" applyAlignment="1">
      <alignment horizontal="left"/>
    </xf>
    <xf numFmtId="165" fontId="25" fillId="6" borderId="2" xfId="1" applyNumberFormat="1" applyFont="1" applyFill="1" applyBorder="1" applyProtection="1">
      <protection locked="0"/>
    </xf>
    <xf numFmtId="167" fontId="25" fillId="0" borderId="3" xfId="1" applyFont="1" applyFill="1" applyBorder="1" applyAlignment="1" applyProtection="1">
      <protection locked="0"/>
    </xf>
    <xf numFmtId="0" fontId="22" fillId="0" borderId="1" xfId="0" applyFont="1" applyBorder="1"/>
    <xf numFmtId="0" fontId="21" fillId="0" borderId="3" xfId="0" applyFont="1" applyBorder="1"/>
    <xf numFmtId="0" fontId="26" fillId="0" borderId="24" xfId="0" applyFont="1" applyBorder="1" applyAlignment="1">
      <alignment horizontal="center"/>
    </xf>
    <xf numFmtId="168" fontId="26" fillId="0" borderId="23" xfId="1" applyNumberFormat="1" applyFont="1" applyFill="1" applyBorder="1" applyAlignment="1">
      <alignment horizontal="center"/>
    </xf>
    <xf numFmtId="0" fontId="22" fillId="0" borderId="6" xfId="0" applyFont="1" applyBorder="1"/>
    <xf numFmtId="165" fontId="25" fillId="6" borderId="4" xfId="1" applyNumberFormat="1" applyFont="1" applyFill="1" applyBorder="1" applyProtection="1">
      <protection locked="0"/>
    </xf>
    <xf numFmtId="0" fontId="28" fillId="0" borderId="0" xfId="0" applyFont="1" applyAlignment="1">
      <alignment wrapText="1"/>
    </xf>
    <xf numFmtId="0" fontId="22" fillId="0" borderId="2" xfId="0" applyFont="1" applyBorder="1"/>
    <xf numFmtId="164" fontId="25" fillId="0" borderId="2" xfId="0" applyNumberFormat="1" applyFont="1" applyBorder="1"/>
    <xf numFmtId="164" fontId="22" fillId="0" borderId="2" xfId="0" applyNumberFormat="1" applyFont="1" applyBorder="1"/>
    <xf numFmtId="169" fontId="25" fillId="0" borderId="0" xfId="0" applyNumberFormat="1" applyFont="1"/>
    <xf numFmtId="0" fontId="25" fillId="0" borderId="0" xfId="0" applyFont="1" applyProtection="1">
      <protection locked="0"/>
    </xf>
    <xf numFmtId="0" fontId="22" fillId="0" borderId="6" xfId="0" applyFont="1" applyBorder="1" applyAlignment="1">
      <alignment horizontal="right"/>
    </xf>
    <xf numFmtId="0" fontId="21" fillId="0" borderId="6" xfId="0" applyFont="1" applyBorder="1"/>
    <xf numFmtId="0" fontId="25" fillId="0" borderId="1" xfId="0" applyFont="1" applyBorder="1"/>
    <xf numFmtId="0" fontId="21" fillId="0" borderId="1" xfId="0" applyFont="1" applyBorder="1"/>
    <xf numFmtId="0" fontId="22" fillId="0" borderId="1" xfId="0" applyFont="1" applyBorder="1" applyAlignment="1">
      <alignment horizontal="left" indent="1"/>
    </xf>
    <xf numFmtId="10" fontId="25" fillId="6" borderId="1" xfId="5" applyNumberFormat="1" applyFont="1" applyFill="1" applyBorder="1" applyProtection="1">
      <protection locked="0"/>
    </xf>
    <xf numFmtId="38" fontId="25" fillId="6" borderId="1" xfId="1" applyNumberFormat="1" applyFont="1" applyFill="1" applyBorder="1" applyProtection="1">
      <protection locked="0"/>
    </xf>
    <xf numFmtId="165" fontId="25" fillId="0" borderId="1" xfId="0" applyNumberFormat="1" applyFont="1" applyBorder="1"/>
    <xf numFmtId="0" fontId="21" fillId="0" borderId="5" xfId="0" applyFont="1" applyBorder="1"/>
    <xf numFmtId="164" fontId="22" fillId="0" borderId="1" xfId="0" applyNumberFormat="1" applyFont="1" applyBorder="1"/>
    <xf numFmtId="0" fontId="30" fillId="0" borderId="0" xfId="0" applyFont="1"/>
    <xf numFmtId="0" fontId="32" fillId="0" borderId="0" xfId="0" applyFont="1"/>
    <xf numFmtId="0" fontId="32" fillId="0" borderId="0" xfId="0" applyFont="1" applyProtection="1">
      <protection hidden="1"/>
    </xf>
    <xf numFmtId="0" fontId="20" fillId="10" borderId="15" xfId="7" applyNumberFormat="1" applyFont="1" applyFill="1" applyBorder="1">
      <alignment wrapText="1"/>
    </xf>
    <xf numFmtId="0" fontId="33" fillId="0" borderId="0" xfId="0" applyFont="1" applyAlignment="1" applyProtection="1">
      <alignment vertical="center" wrapText="1"/>
      <protection hidden="1"/>
    </xf>
    <xf numFmtId="10" fontId="25" fillId="0" borderId="6" xfId="5" applyNumberFormat="1" applyFont="1" applyBorder="1"/>
    <xf numFmtId="10" fontId="25" fillId="0" borderId="1" xfId="5" applyNumberFormat="1" applyFont="1" applyBorder="1"/>
    <xf numFmtId="10" fontId="25" fillId="0" borderId="1" xfId="5" applyNumberFormat="1" applyFont="1" applyFill="1" applyBorder="1"/>
    <xf numFmtId="0" fontId="34" fillId="0" borderId="0" xfId="0" applyFont="1"/>
    <xf numFmtId="0" fontId="38" fillId="0" borderId="0" xfId="0" applyFont="1"/>
    <xf numFmtId="0" fontId="38" fillId="0" borderId="0" xfId="0" applyFont="1" applyProtection="1">
      <protection hidden="1"/>
    </xf>
    <xf numFmtId="0" fontId="39" fillId="0" borderId="0" xfId="0" applyFont="1" applyAlignment="1" applyProtection="1">
      <alignment vertical="center" wrapText="1"/>
      <protection hidden="1"/>
    </xf>
    <xf numFmtId="165" fontId="25" fillId="11" borderId="4" xfId="2" applyNumberFormat="1" applyFont="1" applyFill="1" applyBorder="1" applyProtection="1">
      <protection locked="0"/>
    </xf>
    <xf numFmtId="165" fontId="37" fillId="11" borderId="2" xfId="1" applyNumberFormat="1" applyFont="1" applyFill="1" applyBorder="1" applyProtection="1">
      <protection locked="0"/>
    </xf>
    <xf numFmtId="164" fontId="25" fillId="11" borderId="1" xfId="1" applyNumberFormat="1" applyFont="1" applyFill="1" applyBorder="1"/>
    <xf numFmtId="165" fontId="25" fillId="11" borderId="1" xfId="2" applyNumberFormat="1" applyFont="1" applyFill="1" applyBorder="1" applyAlignment="1" applyProtection="1">
      <alignment horizontal="right"/>
      <protection locked="0"/>
    </xf>
    <xf numFmtId="165" fontId="25" fillId="11" borderId="1" xfId="1" applyNumberFormat="1" applyFont="1" applyFill="1" applyBorder="1" applyProtection="1">
      <protection locked="0"/>
    </xf>
    <xf numFmtId="164" fontId="25" fillId="11" borderId="7" xfId="1" applyNumberFormat="1" applyFont="1" applyFill="1" applyBorder="1"/>
    <xf numFmtId="0" fontId="35" fillId="12" borderId="1" xfId="0" applyFont="1" applyFill="1" applyBorder="1"/>
    <xf numFmtId="0" fontId="35" fillId="12" borderId="1" xfId="0" applyFont="1" applyFill="1" applyBorder="1" applyAlignment="1">
      <alignment horizontal="left" indent="3"/>
    </xf>
    <xf numFmtId="0" fontId="40" fillId="12" borderId="1" xfId="0" applyFont="1" applyFill="1" applyBorder="1" applyAlignment="1">
      <alignment horizontal="left" indent="6"/>
    </xf>
    <xf numFmtId="0" fontId="41" fillId="0" borderId="0" xfId="0" applyFont="1" applyAlignment="1">
      <alignment horizontal="left" vertical="center"/>
    </xf>
    <xf numFmtId="0" fontId="42" fillId="0" borderId="0" xfId="0" applyFont="1" applyAlignment="1">
      <alignment wrapText="1"/>
    </xf>
    <xf numFmtId="164" fontId="11" fillId="0" borderId="0" xfId="0" applyNumberFormat="1" applyFont="1"/>
    <xf numFmtId="0" fontId="43" fillId="0" borderId="0" xfId="0" applyFont="1"/>
    <xf numFmtId="0" fontId="36" fillId="10" borderId="15" xfId="7" applyNumberFormat="1" applyFont="1" applyFill="1" applyBorder="1">
      <alignment wrapText="1"/>
    </xf>
    <xf numFmtId="0" fontId="7" fillId="0" borderId="1" xfId="0" applyFont="1" applyBorder="1" applyAlignment="1">
      <alignment horizontal="left" wrapText="1"/>
    </xf>
    <xf numFmtId="165" fontId="5" fillId="0" borderId="6" xfId="2" applyNumberFormat="1" applyFont="1" applyFill="1" applyBorder="1" applyProtection="1">
      <protection locked="0"/>
    </xf>
    <xf numFmtId="165" fontId="5" fillId="0" borderId="1" xfId="2" applyNumberFormat="1" applyFont="1" applyFill="1" applyBorder="1" applyProtection="1">
      <protection locked="0"/>
    </xf>
    <xf numFmtId="165" fontId="5" fillId="0" borderId="1" xfId="1" applyNumberFormat="1" applyFont="1" applyFill="1" applyBorder="1" applyProtection="1">
      <protection locked="0"/>
    </xf>
    <xf numFmtId="165" fontId="5" fillId="14" borderId="1" xfId="1" applyNumberFormat="1" applyFont="1" applyFill="1" applyBorder="1" applyProtection="1">
      <protection locked="0"/>
    </xf>
    <xf numFmtId="0" fontId="44" fillId="0" borderId="0" xfId="0" applyFont="1" applyAlignment="1">
      <alignment vertical="center"/>
    </xf>
    <xf numFmtId="0" fontId="16" fillId="0" borderId="0" xfId="0" applyFont="1" applyAlignment="1">
      <alignment vertical="center"/>
    </xf>
    <xf numFmtId="0" fontId="42" fillId="0" borderId="0" xfId="0" applyFont="1"/>
    <xf numFmtId="0" fontId="18" fillId="0" borderId="0" xfId="0" applyFont="1"/>
    <xf numFmtId="0" fontId="4" fillId="0" borderId="0" xfId="0" applyFont="1"/>
    <xf numFmtId="164" fontId="7" fillId="15" borderId="1" xfId="0" applyNumberFormat="1" applyFont="1" applyFill="1" applyBorder="1"/>
    <xf numFmtId="0" fontId="11" fillId="15" borderId="0" xfId="0" applyFont="1" applyFill="1"/>
    <xf numFmtId="164" fontId="5" fillId="15" borderId="6" xfId="2" applyNumberFormat="1" applyFont="1" applyFill="1" applyBorder="1"/>
    <xf numFmtId="166" fontId="5" fillId="15" borderId="1" xfId="2" applyFont="1" applyFill="1" applyBorder="1"/>
    <xf numFmtId="0" fontId="20" fillId="15" borderId="15" xfId="7" applyNumberFormat="1" applyFont="1" applyFill="1" applyBorder="1">
      <alignment wrapText="1"/>
    </xf>
    <xf numFmtId="0" fontId="5" fillId="15" borderId="1" xfId="0" applyFont="1" applyFill="1" applyBorder="1"/>
    <xf numFmtId="0" fontId="47" fillId="0" borderId="0" xfId="0" applyFont="1"/>
    <xf numFmtId="0" fontId="38" fillId="0" borderId="0" xfId="0" applyFont="1" applyAlignment="1">
      <alignment horizontal="left"/>
    </xf>
    <xf numFmtId="0" fontId="4" fillId="0" borderId="0" xfId="0" applyFont="1" applyAlignment="1">
      <alignment horizontal="left"/>
    </xf>
    <xf numFmtId="0" fontId="11" fillId="0" borderId="0" xfId="0" applyFont="1" applyAlignment="1">
      <alignment horizontal="left"/>
    </xf>
    <xf numFmtId="0" fontId="18" fillId="0" borderId="1" xfId="0" applyFont="1" applyBorder="1"/>
    <xf numFmtId="0" fontId="43" fillId="0" borderId="0" xfId="0" applyFont="1" applyAlignment="1">
      <alignment horizontal="center" wrapText="1"/>
    </xf>
    <xf numFmtId="0" fontId="48" fillId="11" borderId="0" xfId="0" applyFont="1" applyFill="1"/>
    <xf numFmtId="0" fontId="49" fillId="11" borderId="0" xfId="0" applyFont="1" applyFill="1"/>
    <xf numFmtId="0" fontId="5" fillId="11" borderId="0" xfId="0" applyFont="1" applyFill="1"/>
    <xf numFmtId="0" fontId="42" fillId="13" borderId="0" xfId="0" applyFont="1" applyFill="1" applyAlignment="1">
      <alignment vertical="center" wrapText="1"/>
    </xf>
    <xf numFmtId="0" fontId="11" fillId="11" borderId="0" xfId="0" applyFont="1" applyFill="1"/>
    <xf numFmtId="0" fontId="5" fillId="16" borderId="0" xfId="0" applyFont="1" applyFill="1" applyAlignment="1">
      <alignment vertical="center"/>
    </xf>
    <xf numFmtId="0" fontId="5" fillId="16" borderId="0" xfId="0" applyFont="1" applyFill="1" applyAlignment="1">
      <alignment vertical="center" wrapText="1"/>
    </xf>
    <xf numFmtId="164" fontId="5" fillId="16" borderId="0" xfId="0" applyNumberFormat="1" applyFont="1" applyFill="1" applyAlignment="1">
      <alignment vertical="center"/>
    </xf>
    <xf numFmtId="0" fontId="5" fillId="11" borderId="0" xfId="0" applyFont="1" applyFill="1" applyAlignment="1">
      <alignment vertical="center"/>
    </xf>
    <xf numFmtId="0" fontId="11" fillId="14" borderId="0" xfId="0" applyFont="1" applyFill="1"/>
    <xf numFmtId="0" fontId="42" fillId="14" borderId="0" xfId="0" applyFont="1" applyFill="1" applyAlignment="1">
      <alignment wrapText="1"/>
    </xf>
    <xf numFmtId="164" fontId="11" fillId="14" borderId="0" xfId="0" applyNumberFormat="1" applyFont="1" applyFill="1"/>
    <xf numFmtId="0" fontId="11" fillId="17" borderId="0" xfId="0" applyFont="1" applyFill="1"/>
    <xf numFmtId="0" fontId="42" fillId="17" borderId="0" xfId="0" applyFont="1" applyFill="1" applyAlignment="1">
      <alignment wrapText="1"/>
    </xf>
    <xf numFmtId="164" fontId="11" fillId="17" borderId="0" xfId="0" applyNumberFormat="1" applyFont="1" applyFill="1"/>
    <xf numFmtId="165" fontId="5" fillId="18" borderId="1" xfId="1" applyNumberFormat="1" applyFont="1" applyFill="1" applyBorder="1" applyProtection="1">
      <protection locked="0"/>
    </xf>
    <xf numFmtId="164" fontId="5" fillId="18" borderId="1" xfId="0" applyNumberFormat="1" applyFont="1" applyFill="1" applyBorder="1"/>
    <xf numFmtId="164" fontId="11" fillId="18" borderId="1" xfId="0" applyNumberFormat="1" applyFont="1" applyFill="1" applyBorder="1"/>
    <xf numFmtId="164" fontId="7" fillId="18" borderId="1" xfId="0" applyNumberFormat="1" applyFont="1" applyFill="1" applyBorder="1"/>
    <xf numFmtId="37" fontId="7" fillId="18" borderId="1" xfId="1" applyNumberFormat="1" applyFont="1" applyFill="1" applyBorder="1" applyAlignment="1" applyProtection="1">
      <alignment horizontal="center" wrapText="1"/>
      <protection locked="0"/>
    </xf>
    <xf numFmtId="164" fontId="11" fillId="18" borderId="0" xfId="0" applyNumberFormat="1" applyFont="1" applyFill="1"/>
    <xf numFmtId="0" fontId="45" fillId="12" borderId="0" xfId="0" applyFont="1" applyFill="1" applyAlignment="1">
      <alignment vertical="center"/>
    </xf>
    <xf numFmtId="0" fontId="42" fillId="12" borderId="0" xfId="0" applyFont="1" applyFill="1" applyAlignment="1">
      <alignment vertical="center" wrapText="1"/>
    </xf>
    <xf numFmtId="164" fontId="46" fillId="12" borderId="0" xfId="0" applyNumberFormat="1" applyFont="1" applyFill="1" applyAlignment="1">
      <alignment vertical="center"/>
    </xf>
    <xf numFmtId="164" fontId="50" fillId="12" borderId="25" xfId="0" applyNumberFormat="1" applyFont="1" applyFill="1" applyBorder="1" applyAlignment="1">
      <alignment vertical="center" wrapText="1"/>
    </xf>
    <xf numFmtId="0" fontId="14" fillId="0" borderId="0" xfId="0" applyFont="1" applyAlignment="1">
      <alignment horizontal="left" vertical="center"/>
    </xf>
    <xf numFmtId="0" fontId="10" fillId="0" borderId="0" xfId="0" applyFont="1" applyAlignment="1">
      <alignment horizontal="left" vertical="center"/>
    </xf>
    <xf numFmtId="0" fontId="29" fillId="5" borderId="0" xfId="3" applyFont="1" applyFill="1" applyAlignment="1">
      <alignment horizontal="center" vertical="center" wrapText="1"/>
    </xf>
    <xf numFmtId="0" fontId="22" fillId="0" borderId="0" xfId="0" applyFont="1" applyAlignment="1">
      <alignment horizontal="left" vertical="center"/>
    </xf>
    <xf numFmtId="0" fontId="25" fillId="0" borderId="11" xfId="0" applyFont="1" applyBorder="1" applyAlignment="1" applyProtection="1">
      <alignment horizontal="center"/>
      <protection locked="0"/>
    </xf>
    <xf numFmtId="0" fontId="25" fillId="0" borderId="12" xfId="0" applyFont="1" applyBorder="1" applyAlignment="1" applyProtection="1">
      <alignment horizontal="center"/>
      <protection locked="0"/>
    </xf>
    <xf numFmtId="0" fontId="25" fillId="0" borderId="13" xfId="0" applyFont="1" applyBorder="1" applyAlignment="1" applyProtection="1">
      <alignment horizontal="center"/>
      <protection locked="0"/>
    </xf>
    <xf numFmtId="0" fontId="25" fillId="0" borderId="9" xfId="0" applyFont="1" applyBorder="1" applyAlignment="1" applyProtection="1">
      <alignment horizontal="center"/>
      <protection locked="0"/>
    </xf>
    <xf numFmtId="0" fontId="25" fillId="0" borderId="7" xfId="0" applyFont="1" applyBorder="1" applyAlignment="1" applyProtection="1">
      <alignment horizontal="center"/>
      <protection locked="0"/>
    </xf>
    <xf numFmtId="0" fontId="25" fillId="0" borderId="10" xfId="0" applyFont="1" applyBorder="1" applyAlignment="1" applyProtection="1">
      <alignment horizontal="center"/>
      <protection locked="0"/>
    </xf>
    <xf numFmtId="49" fontId="26" fillId="10" borderId="15" xfId="7" applyFont="1" applyFill="1" applyBorder="1" applyAlignment="1">
      <alignment horizontal="center" wrapText="1"/>
    </xf>
    <xf numFmtId="0" fontId="25" fillId="0" borderId="4" xfId="0" applyFont="1" applyBorder="1" applyAlignment="1" applyProtection="1">
      <alignment horizontal="center"/>
      <protection locked="0"/>
    </xf>
    <xf numFmtId="0" fontId="25" fillId="0" borderId="16" xfId="0" applyFont="1" applyBorder="1" applyAlignment="1" applyProtection="1">
      <alignment horizontal="center"/>
      <protection locked="0"/>
    </xf>
    <xf numFmtId="0" fontId="25" fillId="0" borderId="2" xfId="0" applyFont="1" applyBorder="1" applyAlignment="1" applyProtection="1">
      <alignment horizontal="center"/>
      <protection locked="0"/>
    </xf>
    <xf numFmtId="0" fontId="25" fillId="0" borderId="8" xfId="0" applyFont="1" applyBorder="1" applyAlignment="1" applyProtection="1">
      <alignment horizontal="center"/>
      <protection locked="0"/>
    </xf>
    <xf numFmtId="167" fontId="25" fillId="0" borderId="2" xfId="1" applyFont="1" applyFill="1" applyBorder="1" applyAlignment="1" applyProtection="1">
      <alignment horizontal="center"/>
      <protection locked="0"/>
    </xf>
    <xf numFmtId="167" fontId="25" fillId="0" borderId="8" xfId="1" applyFont="1" applyFill="1" applyBorder="1" applyAlignment="1" applyProtection="1">
      <alignment horizontal="center"/>
      <protection locked="0"/>
    </xf>
    <xf numFmtId="0" fontId="26" fillId="0" borderId="20" xfId="0" applyFont="1" applyBorder="1" applyAlignment="1" applyProtection="1">
      <alignment horizontal="center"/>
      <protection locked="0"/>
    </xf>
    <xf numFmtId="0" fontId="26" fillId="0" borderId="21" xfId="0" applyFont="1" applyBorder="1" applyAlignment="1" applyProtection="1">
      <alignment horizontal="center"/>
      <protection locked="0"/>
    </xf>
    <xf numFmtId="0" fontId="26" fillId="0" borderId="22" xfId="0" applyFont="1" applyBorder="1" applyAlignment="1" applyProtection="1">
      <alignment horizontal="center"/>
      <protection locked="0"/>
    </xf>
    <xf numFmtId="167" fontId="25" fillId="0" borderId="9" xfId="1" applyFont="1" applyFill="1" applyBorder="1" applyAlignment="1" applyProtection="1">
      <alignment horizontal="center"/>
      <protection locked="0"/>
    </xf>
    <xf numFmtId="0" fontId="21" fillId="0" borderId="0" xfId="0" applyFont="1" applyAlignment="1">
      <alignment wrapText="1" readingOrder="1"/>
    </xf>
    <xf numFmtId="0" fontId="0" fillId="0" borderId="0" xfId="0" applyAlignment="1">
      <alignment wrapText="1" readingOrder="1"/>
    </xf>
    <xf numFmtId="0" fontId="35" fillId="12" borderId="2" xfId="0" applyFont="1" applyFill="1" applyBorder="1" applyAlignment="1">
      <alignment horizontal="center"/>
    </xf>
    <xf numFmtId="0" fontId="35" fillId="12" borderId="7" xfId="0" applyFont="1" applyFill="1" applyBorder="1" applyAlignment="1">
      <alignment horizontal="center"/>
    </xf>
    <xf numFmtId="0" fontId="35" fillId="12" borderId="8" xfId="0" applyFont="1" applyFill="1" applyBorder="1" applyAlignment="1">
      <alignment horizontal="center"/>
    </xf>
    <xf numFmtId="0" fontId="35" fillId="0" borderId="2" xfId="0" applyFont="1" applyBorder="1" applyAlignment="1">
      <alignment horizontal="center"/>
    </xf>
    <xf numFmtId="0" fontId="35" fillId="0" borderId="7" xfId="0" applyFont="1" applyBorder="1" applyAlignment="1">
      <alignment horizontal="center"/>
    </xf>
    <xf numFmtId="0" fontId="35" fillId="0" borderId="8" xfId="0" applyFont="1" applyBorder="1" applyAlignment="1">
      <alignment horizontal="center"/>
    </xf>
    <xf numFmtId="0" fontId="25" fillId="0" borderId="17" xfId="0" applyFont="1" applyBorder="1" applyAlignment="1" applyProtection="1">
      <alignment horizontal="center"/>
      <protection locked="0"/>
    </xf>
    <xf numFmtId="0" fontId="25" fillId="0" borderId="18" xfId="0" applyFont="1" applyBorder="1" applyAlignment="1" applyProtection="1">
      <alignment horizontal="center"/>
      <protection locked="0"/>
    </xf>
    <xf numFmtId="0" fontId="25" fillId="0" borderId="19" xfId="0" applyFont="1" applyBorder="1" applyAlignment="1" applyProtection="1">
      <alignment horizontal="center"/>
      <protection locked="0"/>
    </xf>
    <xf numFmtId="0" fontId="26" fillId="0" borderId="2" xfId="0" applyFont="1" applyBorder="1" applyAlignment="1">
      <alignment horizontal="center"/>
    </xf>
    <xf numFmtId="0" fontId="26" fillId="0" borderId="8" xfId="0" applyFont="1" applyBorder="1" applyAlignment="1">
      <alignment horizontal="center"/>
    </xf>
  </cellXfs>
  <cellStyles count="13">
    <cellStyle name="Calculation" xfId="9" builtinId="22" customBuiltin="1"/>
    <cellStyle name="Comma" xfId="1" builtinId="3"/>
    <cellStyle name="Comma 2" xfId="10" xr:uid="{00000000-0005-0000-0000-000002000000}"/>
    <cellStyle name="Currency" xfId="2" builtinId="4"/>
    <cellStyle name="Currency 2" xfId="11" xr:uid="{00000000-0005-0000-0000-000004000000}"/>
    <cellStyle name="Heading 1" xfId="7" builtinId="16" customBuiltin="1"/>
    <cellStyle name="Hyperlink" xfId="3" builtinId="8"/>
    <cellStyle name="Input" xfId="8" builtinId="20" customBuiltin="1"/>
    <cellStyle name="Normal" xfId="0" builtinId="0"/>
    <cellStyle name="Normal 2" xfId="4" xr:uid="{00000000-0005-0000-0000-000009000000}"/>
    <cellStyle name="Percent" xfId="5" builtinId="5"/>
    <cellStyle name="Percent 2" xfId="12" xr:uid="{00000000-0005-0000-0000-00000B000000}"/>
    <cellStyle name="Title 2" xfId="6" xr:uid="{00000000-0005-0000-0000-00000C000000}"/>
  </cellStyles>
  <dxfs count="9">
    <dxf>
      <fill>
        <patternFill>
          <bgColor rgb="FFF89E53"/>
        </patternFill>
      </fill>
    </dxf>
    <dxf>
      <fill>
        <patternFill>
          <bgColor rgb="FFF89E53"/>
        </patternFill>
      </fill>
    </dxf>
    <dxf>
      <fill>
        <patternFill>
          <bgColor rgb="FFF89E53"/>
        </patternFill>
      </fill>
    </dxf>
    <dxf>
      <fill>
        <patternFill>
          <bgColor rgb="FFFFD200"/>
        </patternFill>
      </fill>
    </dxf>
    <dxf>
      <font>
        <color rgb="FFFF0000"/>
      </font>
    </dxf>
    <dxf>
      <font>
        <color rgb="FF6A9F42"/>
      </font>
    </dxf>
    <dxf>
      <font>
        <color rgb="FFFF0000"/>
      </font>
    </dxf>
    <dxf>
      <fill>
        <patternFill>
          <bgColor rgb="FFF89E53"/>
        </patternFill>
      </fill>
    </dxf>
    <dxf>
      <fill>
        <patternFill>
          <bgColor rgb="FFF89E5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B9BB9"/>
      <color rgb="FF8ACC9E"/>
      <color rgb="FF339966"/>
      <color rgb="FFFFC95B"/>
      <color rgb="FF44C8F5"/>
      <color rgb="FFF89E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SCORE">
      <a:dk1>
        <a:sysClr val="windowText" lastClr="000000"/>
      </a:dk1>
      <a:lt1>
        <a:sysClr val="window" lastClr="FFFFFF"/>
      </a:lt1>
      <a:dk2>
        <a:srgbClr val="006EB7"/>
      </a:dk2>
      <a:lt2>
        <a:srgbClr val="30A1FF"/>
      </a:lt2>
      <a:accent1>
        <a:srgbClr val="6A9F42"/>
      </a:accent1>
      <a:accent2>
        <a:srgbClr val="FFD200"/>
      </a:accent2>
      <a:accent3>
        <a:srgbClr val="265288"/>
      </a:accent3>
      <a:accent4>
        <a:srgbClr val="423616"/>
      </a:accent4>
      <a:accent5>
        <a:srgbClr val="464648"/>
      </a:accent5>
      <a:accent6>
        <a:srgbClr val="BCD2E6"/>
      </a:accent6>
      <a:hlink>
        <a:srgbClr val="30A1FF"/>
      </a:hlink>
      <a:folHlink>
        <a:srgbClr val="265288"/>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ns1="http://schemas.openxmlformats.org/markup-compatibility/2006" xmlns:ns2="http://schemas.microsoft.com/office/spreadsheetml/2014/revision" xmlns:ns3="http://schemas.microsoft.com/office/spreadsheetml/2009/9/ac" xmlns:ns4="http://schemas.openxmlformats.org/officeDocument/2006/relationships" ns1:Ignorable="x14ac xr xr2 xr3" ns2:uid="{00000000-0001-0000-0000-000000000000}">
  <sheetPr codeName="Sheet1">
    <tabColor rgb="FFF89E53"/>
    <pageSetUpPr fitToPage="1"/>
  </sheetPr>
  <dimension ref="A1:P21"/>
  <sheetViews>
    <sheetView showGridLines="0" workbookViewId="0">
      <selection activeCell="C15" sqref="C15"/>
    </sheetView>
  </sheetViews>
  <sheetFormatPr defaultColWidth="8.90625" defaultRowHeight="16.5" ns3:dyDescent="0.5"/>
  <cols>
    <col min="1" max="1" width="5.36328125" style="1" customWidth="1"/>
    <col min="2" max="2" width="11" style="1" customWidth="1"/>
    <col min="3" max="3" width="28" style="1" customWidth="1"/>
    <col min="4" max="4" width="21.6328125" style="1" bestFit="1" customWidth="1"/>
    <col min="5" max="5" width="17.36328125" style="1" bestFit="1" customWidth="1"/>
    <col min="6" max="6" width="15.453125" style="1" bestFit="1" customWidth="1"/>
    <col min="7" max="7" width="8.90625" style="1"/>
    <col min="8" max="8" width="9.6328125" style="1" bestFit="1" customWidth="1"/>
    <col min="9" max="11" width="8.90625" style="1"/>
    <col min="12" max="12" width="19.08984375" style="1" customWidth="1"/>
    <col min="13" max="13" width="13.453125" style="1" bestFit="1" customWidth="1"/>
    <col min="14" max="16384" width="8.90625" style="1"/>
  </cols>
  <sheetData>
    <row r="1" spans="1:16" ns3:dyDescent="0.5">
      <c r="B1" s="8"/>
      <c r="C1" s="8"/>
      <c r="D1" s="8"/>
      <c r="E1" s="8"/>
      <c r="F1" s="8"/>
      <c r="G1" s="8"/>
      <c r="H1" s="8"/>
      <c r="I1" s="8"/>
      <c r="J1" s="8"/>
      <c r="K1" s="8"/>
      <c r="L1" s="8"/>
      <c r="M1" s="8"/>
      <c r="N1" s="8"/>
    </row>
    <row r="2" spans="1:16" ns3:dyDescent="0.5">
      <c r="B2" s="8"/>
      <c r="C2" s="8"/>
      <c r="D2" s="8"/>
      <c r="E2" s="8"/>
      <c r="F2" s="8"/>
      <c r="G2" s="8"/>
      <c r="H2" s="8"/>
      <c r="I2" s="8"/>
      <c r="J2" s="8"/>
      <c r="K2" s="8"/>
      <c r="L2" s="8"/>
      <c r="M2" s="8"/>
      <c r="N2" s="8"/>
    </row>
    <row r="3" spans="1:16" ns3:dyDescent="0.5">
      <c r="B3" s="146" t="s">
        <v>53</v>
      </c>
      <c r="C3" s="146"/>
      <c r="D3" s="146"/>
      <c r="E3" s="146"/>
      <c r="F3" s="146"/>
    </row>
    <row r="4" spans="1:16" ns3:dyDescent="0.5">
      <c r="B4" s="3"/>
      <c r="M4" s="4"/>
    </row>
    <row r="5" spans="1:16" ht="17" thickBot="1" ns3:dyDescent="0.55000000000000004">
      <c r="B5" s="3"/>
      <c r="C5" s="35" t="s">
        <v>38</v>
      </c>
      <c r="D5" s="35" t="s">
        <v>0</v>
      </c>
      <c r="E5" s="35" t="s">
        <v>71</v>
      </c>
      <c r="F5" s="35" t="s">
        <v>70</v>
      </c>
      <c r="M5" s="4"/>
    </row>
    <row r="6" spans="1:16" ht="17" thickTop="1" ns3:dyDescent="0.5">
      <c r="B6" s="3"/>
      <c r="C6" s="33" t="inlineStr">
        <is>
          <t>Jevin Tan</t>
        </is>
      </c>
      <c r="D6" s="33" t="inlineStr">
        <is>
          <t>SIMIS.AI</t>
        </is>
      </c>
      <c r="E6" s="33" t="inlineStr">
        <is>
          <t>January</t>
        </is>
      </c>
      <c r="F6" s="33">
        <v>2027</v>
      </c>
      <c r="M6" s="4"/>
    </row>
    <row r="8" spans="1:16" ns3:dyDescent="0.5">
      <c r="L8" s="80"/>
      <c r="M8" s="80"/>
      <c r="N8" s="80"/>
      <c r="O8" s="80"/>
      <c r="P8" s="80"/>
    </row>
    <row r="9" spans="1:16" ns3:dyDescent="0.5">
      <c r="L9" s="80"/>
      <c r="M9" s="80"/>
      <c r="N9" s="80"/>
      <c r="O9" s="80"/>
      <c r="P9" s="80"/>
    </row>
    <row r="10" spans="1:16" s="81" customFormat="1" ns3:dyDescent="0.5">
      <c r="B10" s="82"/>
      <c r="C10" s="83">
        <f>IF(ISBLANK(E6),-10000,MONTH(DATEVALUE(E6&amp;" 1")))</f>
        <v>-10000</v>
      </c>
      <c r="D10" s="82"/>
      <c r="E10" s="82"/>
      <c r="F10" s="82"/>
      <c r="G10" s="82"/>
      <c r="H10" s="82"/>
      <c r="I10" s="82"/>
      <c r="J10" s="82"/>
      <c r="K10" s="82"/>
      <c r="L10" s="82"/>
      <c r="M10" s="82"/>
    </row>
    <row r="11" spans="1:16" ns3:dyDescent="0.5">
      <c r="A11" s="73"/>
      <c r="B11" s="74"/>
      <c r="C11" s="76"/>
      <c r="D11" s="74"/>
      <c r="E11" s="74"/>
      <c r="F11" s="74"/>
      <c r="G11" s="74"/>
      <c r="H11" s="74"/>
      <c r="I11" s="74"/>
      <c r="J11" s="74"/>
      <c r="K11" s="74"/>
      <c r="L11" s="74"/>
      <c r="M11" s="74"/>
      <c r="N11" s="80"/>
      <c r="O11" s="80"/>
      <c r="P11" s="80"/>
    </row>
    <row r="12" spans="1:16" s="81" customFormat="1" ns3:dyDescent="0.5">
      <c r="B12" s="82" t="str">
        <f>IF(Directions!$C$10&gt;0,CHOOSE(Directions!$C$10,"January","February","March","April","May","June","July","August","September","October","November","December"),"Month 1")</f>
        <v>Month 1</v>
      </c>
      <c r="C12" s="83" t="str">
        <f>IF(Directions!$C$10+1&gt;12,CHOOSE(Directions!$C$10+1-12,"January","February","March","April","May","June","July","August","September","October","November","December"),IF(Directions!$C$10&lt;0,"Month 2",(CHOOSE(Directions!$C$10+1,"January","February","March","April","May","June","July","August","September","October","November","December"))))</f>
        <v>Month 2</v>
      </c>
      <c r="D12" s="83" t="str">
        <f>IF(Directions!$C$10+2&gt;12,CHOOSE(Directions!$C$10+2-12,"January","February","March","April","May","June","July","August","September","October","November","December"),IF(Directions!$C$10&lt;0,"Month 3",CHOOSE(Directions!$C$10+2,"January","February","March","April","May","June","July","August","September","October","November","December")))</f>
        <v>Month 3</v>
      </c>
      <c r="E12" s="83" t="str">
        <f>IF(Directions!$C$10+3&gt;12,CHOOSE(Directions!$C$10+3-12,"January","February","March","April","May","June","July","August","September","October","November","December"),IF(Directions!$C$10&lt;0,"Month 4",CHOOSE(Directions!$C$10+3,"January","February","March","April","May","June","July","August","September","October","November","December")))</f>
        <v>Month 4</v>
      </c>
      <c r="F12" s="83" t="str">
        <f>IF(Directions!$C$10+4&gt;12,CHOOSE(Directions!$C$10+4-12,"January","February","March","April","May","June","July","August","September","October","November","December"),IF(Directions!$C$10&lt;0,"Month 5",CHOOSE(Directions!$C$10+4,"January","February","March","April","May","June","July","August","September","October","November","December")))</f>
        <v>Month 5</v>
      </c>
      <c r="G12" s="83" t="str">
        <f>IF(Directions!$C$10+5&gt;12,CHOOSE(Directions!$C$10+5-12,"January","February","March","April","May","June","July","August","September","October","November","December"),IF(Directions!$C$10&lt;0,"Month 6",CHOOSE(Directions!$C$10+5,"January","February","March","April","May","June","July","August","September","October","November","December")))</f>
        <v>Month 6</v>
      </c>
      <c r="H12" s="83" t="str">
        <f>IF(Directions!$C$10+6&gt;12,CHOOSE(Directions!$C$10+6-12,"January","February","March","April","May","June","July","August","September","October","November","December"),IF(Directions!$C$10&lt;0,"Month 7",CHOOSE(Directions!$C$10+6,"January","February","March","April","May","June","July","August","September","October","November","December")))</f>
        <v>Month 7</v>
      </c>
      <c r="I12" s="83" t="str">
        <f>IF(Directions!$C$10+7&gt;12,CHOOSE(Directions!$C$10+7-12,"January","February","March","April","May","June","July","August","September","October","November","December"),IF(Directions!$C$10&lt;0,"Month 8",CHOOSE(Directions!$C$10+7,"January","February","March","April","May","June","July","August","September","October","November","December")))</f>
        <v>Month 8</v>
      </c>
      <c r="J12" s="83" t="str">
        <f>IF(Directions!$C$10+8&gt;12,CHOOSE(Directions!$C$10+8-12,"January","February","March","April","May","June","July","August","September","October","November","December"),IF(Directions!$C$10&lt;0,"Month 9",CHOOSE(Directions!$C$10+8,"January","February","March","April","May","June","July","August","September","October","November","December")))</f>
        <v>Month 9</v>
      </c>
      <c r="K12" s="83" t="str">
        <f>IF(Directions!$C$10+9&gt;12,CHOOSE(Directions!$C$10+9-12,"January","February","March","April","May","June","July","August","September","October","November","December"),IF(Directions!$C$10&lt;0,"Month 10",CHOOSE(Directions!$C$10+9,"January","February","March","April","May","June","July","August","September","October","November","December")))</f>
        <v>Month 10</v>
      </c>
      <c r="L12" s="83" t="str">
        <f>IF(Directions!$C$10+10&gt;12,CHOOSE(Directions!$C$10+10-12,"January","February","March","April","May","June","July","August","September","October","November","December"),IF(Directions!$C$10&lt;0,"Month 11",CHOOSE(Directions!$C$10+10,"January","February","March","April","May","June","July","August","September","October","November","December")))</f>
        <v>Month 11</v>
      </c>
      <c r="M12" s="83" t="str">
        <f>IF(Directions!$C$10+11&gt;12,CHOOSE(Directions!$C$10+11-12,"January","February","March","April","May","June","July","August","September","October","November","December"),IF(Directions!$C$10&lt;0,"Month 12",CHOOSE(Directions!$C$10+11,"January","February","March","April","May","June","July","August","September","October","November","December")))</f>
        <v>Month 12</v>
      </c>
      <c r="N12" s="83" t="str">
        <f>IF(Directions!$C$10+12&gt;12,CHOOSE(Directions!$C$10+11-12,"January","February","March","April","May","June","July","August","September","October","November","December"),IF(Directions!$C$10&lt;0,"Month 12",CHOOSE(Directions!$C$10+11,"January","February","March","April","May","June","July","August","September","October","November","December")))</f>
        <v>Month 12</v>
      </c>
    </row>
    <row r="13" spans="1:16" ns3:dyDescent="0.5">
      <c r="A13" s="73"/>
      <c r="B13" s="73"/>
      <c r="C13" s="76"/>
      <c r="D13" s="73"/>
      <c r="E13" s="73"/>
      <c r="F13" s="73"/>
      <c r="G13" s="73"/>
      <c r="H13" s="73"/>
      <c r="I13" s="73"/>
      <c r="J13" s="73"/>
      <c r="K13" s="73"/>
      <c r="L13" s="73"/>
      <c r="M13" s="73"/>
      <c r="N13" s="80"/>
      <c r="O13" s="80"/>
      <c r="P13" s="80"/>
    </row>
    <row r="14" spans="1:16" ns3:dyDescent="0.5">
      <c r="A14" s="73"/>
      <c r="B14" s="73"/>
      <c r="C14" s="73"/>
      <c r="D14" s="73"/>
      <c r="E14" s="73"/>
      <c r="F14" s="73"/>
      <c r="G14" s="73"/>
      <c r="H14" s="73"/>
      <c r="I14" s="73"/>
      <c r="J14" s="73"/>
      <c r="K14" s="73"/>
      <c r="L14" s="73"/>
      <c r="M14" s="73"/>
      <c r="N14" s="80"/>
      <c r="O14" s="80"/>
      <c r="P14" s="80"/>
    </row>
    <row r="15" spans="1:16" ns3:dyDescent="0.5">
      <c r="B15" s="80"/>
      <c r="C15" s="80"/>
      <c r="D15" s="80"/>
      <c r="E15" s="80"/>
      <c r="F15" s="80"/>
      <c r="G15" s="80"/>
      <c r="H15" s="80"/>
      <c r="I15" s="80"/>
      <c r="J15" s="80"/>
      <c r="K15" s="80"/>
      <c r="L15" s="80"/>
      <c r="M15" s="80"/>
      <c r="N15" s="80"/>
      <c r="O15" s="80"/>
      <c r="P15" s="80"/>
    </row>
    <row r="16" spans="1:16" ns3:dyDescent="0.5">
      <c r="L16" s="80"/>
      <c r="M16" s="80"/>
      <c r="N16" s="80"/>
      <c r="O16" s="80"/>
      <c r="P16" s="80"/>
    </row>
    <row r="18" spans="2:5" ns3:dyDescent="0.5">
      <c r="E18" s="2"/>
    </row>
    <row r="19" spans="2:5" ns3:dyDescent="0.5">
      <c r="B19" s="146"/>
      <c r="C19" s="146"/>
      <c r="D19" s="146"/>
    </row>
    <row r="21" spans="2:5" ns3:dyDescent="0.5">
      <c r="B21" s="2"/>
      <c r="C21" s="2"/>
      <c r="D21" s="2"/>
    </row>
  </sheetData>
  <sheetProtection formatColumns="0" formatRows="0"/>
  <mergeCells count="2">
    <mergeCell ref="B19:D19"/>
    <mergeCell ref="B3:F3"/>
  </mergeCells>
  <phoneticPr fontId="3" type="noConversion"/>
  <conditionalFormatting sqref="C6:F6">
    <cfRule type="containsBlanks" dxfId="8" priority="7">
      <formula>LEN(TRIM(C6))=0</formula>
    </cfRule>
  </conditionalFormatting>
  <printOptions horizontalCentered="1"/>
  <pageMargins left="0.25" right="0.25" top="0.75" bottom="0.75" header="0.3" footer="0.3"/>
  <pageSetup scale="69" orientation="landscape" ns4:id="rId1"/>
  <headerFooter scaleWithDoc="0">
    <oddHeader>&amp;L&amp;9&amp;G&amp;R&amp;G</oddHeader>
  </headerFooter>
  <legacyDrawingHF ns4:id="rId2"/>
</worksheet>
</file>

<file path=xl/worksheets/sheet2.xml><?xml version="1.0" encoding="utf-8"?>
<worksheet xmlns="http://schemas.openxmlformats.org/spreadsheetml/2006/main" xmlns:ns1="http://schemas.openxmlformats.org/markup-compatibility/2006" xmlns:ns2="http://schemas.microsoft.com/office/spreadsheetml/2014/revision" xmlns:ns3="http://schemas.microsoft.com/office/spreadsheetml/2009/9/ac" xmlns:ns4="http://schemas.openxmlformats.org/officeDocument/2006/relationships" ns1:Ignorable="x14ac xr xr2 xr3" ns2:uid="{00000000-0001-0000-0100-000000000000}">
  <sheetPr codeName="Sheet4">
    <tabColor rgb="FFFFC95B"/>
    <pageSetUpPr fitToPage="1"/>
  </sheetPr>
  <dimension ref="B2:L48"/>
  <sheetViews>
    <sheetView zoomScale="70" zoomScaleNormal="70" zoomScalePageLayoutView="60" workbookViewId="0">
      <selection activeCell="E43" sqref="E43:G43"/>
    </sheetView>
  </sheetViews>
  <sheetFormatPr defaultColWidth="8.90625" defaultRowHeight="16" ns3:dyDescent="0.5"/>
  <cols>
    <col min="1" max="1" width="8.90625" style="37"/>
    <col min="2" max="2" width="35" style="37" bestFit="1" customWidth="1"/>
    <col min="3" max="3" width="20.6328125" style="37" customWidth="1"/>
    <col min="4" max="4" width="21.54296875" style="37" bestFit="1" customWidth="1"/>
    <col min="5" max="5" width="11.08984375" style="37" bestFit="1" customWidth="1"/>
    <col min="6" max="6" width="22.36328125" style="37" customWidth="1"/>
    <col min="7" max="7" width="19.6328125" style="37" bestFit="1" customWidth="1"/>
    <col min="8" max="8" width="16.453125" style="37" customWidth="1"/>
    <col min="9" max="16384" width="8.90625" style="37"/>
  </cols>
  <sheetData>
    <row r="2" spans="2:7" ns3:dyDescent="0.5">
      <c r="B2" s="148" t="s">
        <v>83</v>
      </c>
      <c r="C2" s="148"/>
      <c r="D2" s="148"/>
    </row>
    <row r="3" spans="2:7" ht="24" ns3:dyDescent="0.5">
      <c r="B3" s="93" t="s">
        <v>76</v>
      </c>
      <c r="C3" s="38"/>
    </row>
    <row r="4" spans="2:7" ht="18" customHeight="1" ns3:dyDescent="0.5">
      <c r="B4" s="39" t="s">
        <v>51</v>
      </c>
      <c r="C4" s="40" t="s">
        <v>52</v>
      </c>
    </row>
    <row r="5" spans="2:7" ns3:dyDescent="0.5">
      <c r="B5" s="41" t="str">
        <f>IF(ISBLANK(Directions!C6), "Owner", Directions!C6)</f>
        <v>Owner</v>
      </c>
      <c r="C5" s="37" t="str">
        <f>IF(ISBLANK(Directions!D6), "Company 1", Directions!D6)</f>
        <v>Company 1</v>
      </c>
    </row>
    <row r="6" spans="2:7" ns3:dyDescent="0.5">
      <c r="D6" s="41"/>
      <c r="E6" s="41"/>
      <c r="F6" s="41"/>
      <c r="G6" s="41"/>
    </row>
    <row r="7" spans="2:7" ht="17.25" customHeight="1" thickBot="1" ns3:dyDescent="0.55000000000000004">
      <c r="B7" s="42" t="s">
        <v>15</v>
      </c>
      <c r="C7" s="42" t="s">
        <v>1</v>
      </c>
      <c r="D7" s="42" t="s">
        <v>65</v>
      </c>
      <c r="E7" s="155" t="s">
        <v>14</v>
      </c>
      <c r="F7" s="155"/>
      <c r="G7" s="43"/>
    </row>
    <row r="8" spans="2:7" ht="16.5" thickTop="1" ns3:dyDescent="0.5">
      <c r="B8" s="44"/>
      <c r="C8" s="45"/>
      <c r="D8" s="45"/>
      <c r="E8" s="156"/>
      <c r="F8" s="157"/>
      <c r="G8" s="46"/>
    </row>
    <row r="9" spans="2:7" ns3:dyDescent="0.5">
      <c r="B9" s="47"/>
      <c r="C9" s="84"/>
      <c r="D9" s="87"/>
      <c r="E9" s="158"/>
      <c r="F9" s="159"/>
      <c r="G9" s="46"/>
    </row>
    <row r="10" spans="2:7" ns3:dyDescent="0.5">
      <c r="B10" s="47" t="s">
        <v>81</v>
      </c>
      <c r="C10" s="85">
        <v>0</v>
      </c>
      <c r="D10" s="88">
        <v>5</v>
      </c>
      <c r="E10" s="160" t="inlineStr">
        <is>
          <t>Illustrative assumption; replace if asset-specific</t>
        </is>
      </c>
      <c r="F10" s="161"/>
      <c r="G10" s="49"/>
    </row>
    <row r="11" spans="2:7" ns3:dyDescent="0.5">
      <c r="B11" s="47" t="s">
        <v>16</v>
      </c>
      <c r="C11" s="85">
        <v>0</v>
      </c>
      <c r="D11" s="88">
        <v>5</v>
      </c>
      <c r="E11" s="160" t="inlineStr">
        <is>
          <t>Illustrative assumption; replace if asset-specific</t>
        </is>
      </c>
      <c r="F11" s="161"/>
      <c r="G11" s="49"/>
    </row>
    <row r="12" spans="2:7" ns3:dyDescent="0.5">
      <c r="B12" s="47" t="s">
        <v>2</v>
      </c>
      <c r="C12" s="85">
        <v>0</v>
      </c>
      <c r="D12" s="88">
        <v>5</v>
      </c>
      <c r="E12" s="160" t="inlineStr">
        <is>
          <t>Illustrative assumption; replace if asset-specific</t>
        </is>
      </c>
      <c r="F12" s="161"/>
      <c r="G12" s="49"/>
    </row>
    <row r="13" spans="2:7" ns3:dyDescent="0.5">
      <c r="B13" s="47" t="s">
        <v>17</v>
      </c>
      <c r="C13" s="85">
        <v>0</v>
      </c>
      <c r="D13" s="88">
        <v>5</v>
      </c>
      <c r="E13" s="160" t="inlineStr">
        <is>
          <t>Illustrative assumption; replace if asset-specific</t>
        </is>
      </c>
      <c r="F13" s="161"/>
      <c r="G13" s="49"/>
    </row>
    <row r="14" spans="2:7" ns3:dyDescent="0.5">
      <c r="B14" s="47" t="s">
        <v>3</v>
      </c>
      <c r="C14" s="85">
        <v>0</v>
      </c>
      <c r="D14" s="88">
        <v>5</v>
      </c>
      <c r="E14" s="160" t="inlineStr">
        <is>
          <t>Illustrative assumption; replace if asset-specific</t>
        </is>
      </c>
      <c r="F14" s="161"/>
      <c r="G14" s="49"/>
    </row>
    <row r="15" spans="2:7" ns3:dyDescent="0.5">
      <c r="B15" s="47" t="s">
        <v>18</v>
      </c>
      <c r="C15" s="85">
        <v>0</v>
      </c>
      <c r="D15" s="88">
        <v>5</v>
      </c>
      <c r="E15" s="160" t="inlineStr">
        <is>
          <t>Illustrative assumption; replace if asset-specific</t>
        </is>
      </c>
      <c r="F15" s="161"/>
      <c r="G15" s="49"/>
    </row>
    <row r="16" spans="2:7" ns3:dyDescent="0.5">
      <c r="B16" s="50" t="s">
        <v>19</v>
      </c>
      <c r="C16" s="86">
        <f>SUM(C9:C15)</f>
        <v>0</v>
      </c>
      <c r="D16" s="89"/>
      <c r="E16" s="165"/>
      <c r="F16" s="161"/>
      <c r="G16" s="49"/>
    </row>
    <row r="17" spans="2:7" ns3:dyDescent="0.5">
      <c r="B17" s="171" t="s">
        <v>76</v>
      </c>
      <c r="C17" s="172"/>
      <c r="D17" s="172"/>
      <c r="E17" s="172"/>
      <c r="F17" s="173"/>
      <c r="G17" s="51"/>
    </row>
    <row r="18" spans="2:7" ht="16.5" thickBot="1" ns3:dyDescent="0.55000000000000004">
      <c r="B18" s="52" t="s">
        <v>20</v>
      </c>
      <c r="C18" s="53" t="s">
        <v>1</v>
      </c>
      <c r="D18" s="162" t="s">
        <v>14</v>
      </c>
      <c r="E18" s="163"/>
      <c r="F18" s="164"/>
    </row>
    <row r="19" spans="2:7" ht="16.5" thickTop="1" ns3:dyDescent="0.5">
      <c r="B19" s="54" t="s">
        <v>21</v>
      </c>
      <c r="C19" s="55"/>
      <c r="D19" s="174"/>
      <c r="E19" s="175"/>
      <c r="F19" s="176"/>
    </row>
    <row r="20" spans="2:7" ns3:dyDescent="0.5">
      <c r="B20" s="50" t="s">
        <v>22</v>
      </c>
      <c r="C20" s="48"/>
      <c r="D20" s="152"/>
      <c r="E20" s="153"/>
      <c r="F20" s="154"/>
    </row>
    <row r="21" spans="2:7" ns3:dyDescent="0.5">
      <c r="B21" s="50" t="s">
        <v>4</v>
      </c>
      <c r="C21" s="48"/>
      <c r="D21" s="152"/>
      <c r="E21" s="153"/>
      <c r="F21" s="154"/>
    </row>
    <row r="22" spans="2:7" ns3:dyDescent="0.5">
      <c r="B22" s="50" t="s">
        <v>23</v>
      </c>
      <c r="C22" s="48">
        <v>0</v>
      </c>
      <c r="D22" s="152"/>
      <c r="E22" s="153"/>
      <c r="F22" s="154"/>
    </row>
    <row r="23" spans="2:7" ns3:dyDescent="0.5">
      <c r="B23" s="50" t="s">
        <v>24</v>
      </c>
      <c r="C23" s="48"/>
      <c r="D23" s="152"/>
      <c r="E23" s="153"/>
      <c r="F23" s="154"/>
    </row>
    <row r="24" spans="2:7" ns3:dyDescent="0.5">
      <c r="B24" s="50" t="s">
        <v>25</v>
      </c>
      <c r="C24" s="48"/>
      <c r="D24" s="152"/>
      <c r="E24" s="153"/>
      <c r="F24" s="154"/>
    </row>
    <row r="25" spans="2:7" ns3:dyDescent="0.5">
      <c r="B25" s="50" t="s">
        <v>5</v>
      </c>
      <c r="C25" s="48"/>
      <c r="D25" s="152"/>
      <c r="E25" s="153"/>
      <c r="F25" s="154"/>
      <c r="G25" s="56"/>
    </row>
    <row r="26" spans="2:7" ns3:dyDescent="0.5">
      <c r="B26" s="50" t="s">
        <v>26</v>
      </c>
      <c r="C26" s="48"/>
      <c r="D26" s="152"/>
      <c r="E26" s="153"/>
      <c r="F26" s="154"/>
    </row>
    <row r="27" spans="2:7" ns3:dyDescent="0.5">
      <c r="B27" s="50" t="s">
        <v>6</v>
      </c>
      <c r="C27" s="48"/>
      <c r="D27" s="152"/>
      <c r="E27" s="153"/>
      <c r="F27" s="154"/>
    </row>
    <row r="28" spans="2:7" ns3:dyDescent="0.5">
      <c r="B28" s="50" t="s">
        <v>27</v>
      </c>
      <c r="C28" s="48"/>
      <c r="D28" s="152"/>
      <c r="E28" s="153"/>
      <c r="F28" s="154"/>
    </row>
    <row r="29" spans="2:7" ns3:dyDescent="0.5">
      <c r="B29" s="57" t="s">
        <v>28</v>
      </c>
      <c r="C29" s="48">
        <v>0</v>
      </c>
      <c r="D29" s="152"/>
      <c r="E29" s="153"/>
      <c r="F29" s="154"/>
    </row>
    <row r="30" spans="2:7" ns3:dyDescent="0.5">
      <c r="B30" s="50" t="s">
        <v>29</v>
      </c>
      <c r="C30" s="58">
        <f>SUM(C19:C29)</f>
        <v>101000</v>
      </c>
      <c r="D30" s="152"/>
      <c r="E30" s="153"/>
      <c r="F30" s="154"/>
    </row>
    <row r="31" spans="2:7" ht="16.5" thickBot="1" ns3:dyDescent="0.55000000000000004">
      <c r="B31" s="50" t="s">
        <v>7</v>
      </c>
      <c r="C31" s="59">
        <f>C16+C30</f>
        <v>101000</v>
      </c>
      <c r="D31" s="149"/>
      <c r="E31" s="150"/>
      <c r="F31" s="151"/>
    </row>
    <row r="32" spans="2:7" ns3:dyDescent="0.5">
      <c r="B32" s="39"/>
      <c r="C32" s="60"/>
      <c r="D32" s="41"/>
      <c r="E32" s="41"/>
      <c r="F32" s="61"/>
      <c r="G32" s="61"/>
    </row>
    <row r="33" spans="2:12" ht="16.5" thickBot="1" ns3:dyDescent="0.55000000000000004">
      <c r="B33" s="42" t="s">
        <v>30</v>
      </c>
      <c r="C33" s="42" t="s">
        <v>49</v>
      </c>
      <c r="D33" s="42" t="s">
        <v>8</v>
      </c>
      <c r="E33" s="42" t="s">
        <v>9</v>
      </c>
      <c r="F33" s="42" t="s">
        <v>10</v>
      </c>
      <c r="G33" s="42" t="s">
        <v>31</v>
      </c>
      <c r="H33" s="42" t="s">
        <v>14</v>
      </c>
    </row>
    <row r="34" spans="2:12" ht="16.5" thickTop="1" ns3:dyDescent="0.5">
      <c r="B34" s="54" t="s">
        <v>32</v>
      </c>
      <c r="C34" s="77">
        <f>IF($C$31=0,0,D34/$C$31)</f>
        <v>0.99009900990099009</v>
      </c>
      <c r="D34" s="55">
        <v>0</v>
      </c>
      <c r="E34" s="45"/>
      <c r="F34" s="62"/>
      <c r="G34" s="45"/>
      <c r="H34" s="63"/>
    </row>
    <row r="35" spans="2:12" ns3:dyDescent="0.5">
      <c r="B35" s="50" t="s">
        <v>33</v>
      </c>
      <c r="C35" s="78">
        <f>IF($C$31=0,0,D35/$C$31)</f>
        <v>0</v>
      </c>
      <c r="D35" s="48"/>
      <c r="E35" s="64"/>
      <c r="F35" s="64"/>
      <c r="G35" s="64"/>
      <c r="H35" s="65"/>
    </row>
    <row r="36" spans="2:12" ns3:dyDescent="0.5">
      <c r="B36" s="50" t="s">
        <v>34</v>
      </c>
      <c r="C36" s="78"/>
      <c r="D36" s="64"/>
      <c r="E36" s="64"/>
      <c r="F36" s="64"/>
      <c r="G36" s="64"/>
      <c r="H36" s="65"/>
    </row>
    <row r="37" spans="2:12" ns3:dyDescent="0.5">
      <c r="B37" s="66" t="s">
        <v>35</v>
      </c>
      <c r="C37" s="78">
        <f t="shared" ref="C37:C42" si="0">IF($C$31=0,0,D37/$C$31)</f>
        <v>9.9009900990099011E-3</v>
      </c>
      <c r="D37" s="48">
        <v>0</v>
      </c>
      <c r="E37" s="67">
        <v>0.1</v>
      </c>
      <c r="F37" s="68">
        <v>30</v>
      </c>
      <c r="G37" s="69">
        <f>PMT(E37/12,F37,-D37)</f>
        <v>37.811410169546406</v>
      </c>
      <c r="H37" s="65"/>
    </row>
    <row r="38" spans="2:12" ns3:dyDescent="0.5">
      <c r="B38" s="66" t="s">
        <v>36</v>
      </c>
      <c r="C38" s="78">
        <f t="shared" si="0"/>
        <v>0</v>
      </c>
      <c r="D38" s="48"/>
      <c r="E38" s="67">
        <v>0.09</v>
      </c>
      <c r="F38" s="68">
        <v>240</v>
      </c>
      <c r="G38" s="69">
        <f>PMT(E38/12,F38,-D38)</f>
        <v>0</v>
      </c>
      <c r="H38" s="65"/>
      <c r="J38" s="147" t="s">
        <v>74</v>
      </c>
      <c r="K38" s="147"/>
      <c r="L38" s="147"/>
    </row>
    <row r="39" spans="2:12" ns3:dyDescent="0.5">
      <c r="B39" s="66" t="s">
        <v>56</v>
      </c>
      <c r="C39" s="78">
        <f t="shared" si="0"/>
        <v>0</v>
      </c>
      <c r="D39" s="48"/>
      <c r="E39" s="67">
        <v>7.0000000000000007E-2</v>
      </c>
      <c r="F39" s="68">
        <v>60</v>
      </c>
      <c r="G39" s="69">
        <f>PMT(E39/12,F39,-D39)</f>
        <v>0</v>
      </c>
      <c r="H39" s="65"/>
      <c r="J39" s="147"/>
      <c r="K39" s="147"/>
      <c r="L39" s="147"/>
    </row>
    <row r="40" spans="2:12" ns3:dyDescent="0.5">
      <c r="B40" s="66" t="s">
        <v>57</v>
      </c>
      <c r="C40" s="78">
        <f t="shared" si="0"/>
        <v>0</v>
      </c>
      <c r="D40" s="48"/>
      <c r="E40" s="67">
        <v>0.06</v>
      </c>
      <c r="F40" s="68">
        <v>48</v>
      </c>
      <c r="G40" s="69">
        <f>PMT(E40/12,F40,-D40)</f>
        <v>0</v>
      </c>
      <c r="H40" s="65"/>
      <c r="J40" s="147"/>
      <c r="K40" s="147"/>
      <c r="L40" s="147"/>
    </row>
    <row r="41" spans="2:12" ns3:dyDescent="0.5">
      <c r="B41" s="66" t="s">
        <v>58</v>
      </c>
      <c r="C41" s="78">
        <f t="shared" si="0"/>
        <v>0</v>
      </c>
      <c r="D41" s="48"/>
      <c r="E41" s="67">
        <v>0.05</v>
      </c>
      <c r="F41" s="68">
        <v>36</v>
      </c>
      <c r="G41" s="69">
        <f>PMT(E41/12,F41,-D41)</f>
        <v>0</v>
      </c>
      <c r="H41" s="70"/>
      <c r="J41" s="147"/>
      <c r="K41" s="147"/>
      <c r="L41" s="147"/>
    </row>
    <row r="42" spans="2:12" ns3:dyDescent="0.5">
      <c r="B42" s="50" t="s">
        <v>37</v>
      </c>
      <c r="C42" s="79">
        <f t="shared" si="0"/>
        <v>1</v>
      </c>
      <c r="D42" s="71">
        <f>SUM(D34:D41)</f>
        <v>101000</v>
      </c>
      <c r="E42" s="177" t="s">
        <v>75</v>
      </c>
      <c r="F42" s="178"/>
      <c r="G42" s="58">
        <f>SUM(G37:G41)</f>
        <v>37.811410169546406</v>
      </c>
      <c r="H42" s="65"/>
    </row>
    <row r="43" spans="2:12" ns3:dyDescent="0.5">
      <c r="B43" s="50" t="s">
        <v>55</v>
      </c>
      <c r="C43" s="50"/>
      <c r="D43" s="71">
        <f>C31-D42</f>
        <v>0</v>
      </c>
      <c r="E43" s="168" t="str">
        <f>IF(D43&gt;0,"You require more funding (Not Balanced)",IF(D43&lt;0,"Your funding exceeds your needs (Not Balanced)","You are fully funded (Balanced)"))</f>
        <v>You are fully funded (Balanced)</v>
      </c>
      <c r="F43" s="169"/>
      <c r="G43" s="170"/>
      <c r="H43" s="63"/>
    </row>
    <row r="44" spans="2:12" ns3:dyDescent="0.5">
      <c r="B44" s="72" t="s">
        <v>50</v>
      </c>
      <c r="C44" s="39"/>
      <c r="D44" s="39"/>
      <c r="E44" s="39"/>
      <c r="F44" s="39"/>
      <c r="G44" s="39"/>
    </row>
    <row r="46" spans="2:12" ht="125" customHeight="1" ns3:dyDescent="0.5">
      <c r="B46" s="166" t="s">
        <v>103</v>
      </c>
      <c r="C46" s="167"/>
      <c r="D46" s="167"/>
      <c r="E46" s="167"/>
      <c r="F46" s="167"/>
      <c r="G46" s="167"/>
      <c r="H46" s="167"/>
    </row>
    <row r="47" spans="2:12" ht="125" customHeight="1" ns3:dyDescent="0.5">
      <c r="B47" s="167"/>
      <c r="C47" s="167"/>
      <c r="D47" s="167"/>
      <c r="E47" s="167"/>
      <c r="F47" s="167"/>
      <c r="G47" s="167"/>
      <c r="H47" s="167"/>
    </row>
    <row r="48" spans="2:12" ht="125" customHeight="1" ns3:dyDescent="0.5">
      <c r="B48" s="167"/>
      <c r="C48" s="167"/>
      <c r="D48" s="167"/>
      <c r="E48" s="167"/>
      <c r="F48" s="167"/>
      <c r="G48" s="167"/>
      <c r="H48" s="167"/>
    </row>
  </sheetData>
  <sheetProtection formatColumns="0" formatRows="0"/>
  <mergeCells count="30">
    <mergeCell ref="B46:H48"/>
    <mergeCell ref="E43:G43"/>
    <mergeCell ref="E11:F11"/>
    <mergeCell ref="E12:F12"/>
    <mergeCell ref="B17:F17"/>
    <mergeCell ref="E14:F14"/>
    <mergeCell ref="D30:F30"/>
    <mergeCell ref="D19:F19"/>
    <mergeCell ref="E42:F42"/>
    <mergeCell ref="E10:F10"/>
    <mergeCell ref="D18:F18"/>
    <mergeCell ref="E15:F15"/>
    <mergeCell ref="E16:F16"/>
    <mergeCell ref="E13:F13"/>
    <mergeCell ref="J38:L41"/>
    <mergeCell ref="B2:D2"/>
    <mergeCell ref="D31:F31"/>
    <mergeCell ref="D22:F22"/>
    <mergeCell ref="D20:F20"/>
    <mergeCell ref="D21:F21"/>
    <mergeCell ref="D26:F26"/>
    <mergeCell ref="D25:F25"/>
    <mergeCell ref="D24:F24"/>
    <mergeCell ref="D23:F23"/>
    <mergeCell ref="D29:F29"/>
    <mergeCell ref="D27:F27"/>
    <mergeCell ref="D28:F28"/>
    <mergeCell ref="E7:F7"/>
    <mergeCell ref="E8:F8"/>
    <mergeCell ref="E9:F9"/>
  </mergeCells>
  <phoneticPr fontId="3" type="noConversion"/>
  <conditionalFormatting sqref="C9:C15 C19:C29 D34:D35 D37:D41">
    <cfRule type="containsBlanks" dxfId="7" priority="25" stopIfTrue="1">
      <formula>LEN(TRIM(C9))=0</formula>
    </cfRule>
  </conditionalFormatting>
  <conditionalFormatting sqref="D43">
    <cfRule type="cellIs" dxfId="6" priority="5" operator="greaterThan">
      <formula>0</formula>
    </cfRule>
  </conditionalFormatting>
  <conditionalFormatting sqref="E43:G43">
    <cfRule type="containsText" dxfId="5" priority="3" operator="containsText" text="fully">
      <formula>NOT(ISERROR(SEARCH("fully",E43)))</formula>
    </cfRule>
    <cfRule type="containsText" dxfId="4" priority="4" operator="containsText" text="require">
      <formula>NOT(ISERROR(SEARCH("require",E43)))</formula>
    </cfRule>
  </conditionalFormatting>
  <hyperlinks>
    <hyperlink ref="J38:L41" location="'Amortization&amp;Depreciation'!A1" display="See Loan Amortization &amp; Depreciation Schedule" ns2:uid="{00000000-0004-0000-0100-000000000000}"/>
  </hyperlinks>
  <printOptions horizontalCentered="1" verticalCentered="1"/>
  <pageMargins left="0.7" right="0.7" top="0.75" bottom="0.75" header="0.3" footer="0.3"/>
  <pageSetup scale="59" orientation="landscape" ns4:id="rId1"/>
  <headerFooter scaleWithDoc="0">
    <oddHeader>&amp;C&amp;"Gill Sans MT,Regular"&amp;12Start-Up Expenses Year 1(Starting Balance Sheet)</oddHeader>
    <oddFooter>&amp;L&amp;"Gill Sans MT,Regular"&amp;12&amp;F&amp;C&amp;"Gill Sans MT,Regular"&amp;12&amp;A&amp;R&amp;"Gill Sans MT,Regular"&amp;12&amp;D &amp;T</oddFooter>
  </headerFooter>
</worksheet>
</file>

<file path=xl/worksheets/sheet3.xml><?xml version="1.0" encoding="utf-8"?>
<worksheet xmlns="http://schemas.openxmlformats.org/spreadsheetml/2006/main" xmlns:ns1="http://schemas.openxmlformats.org/markup-compatibility/2006" xmlns:ns2="http://schemas.microsoft.com/office/spreadsheetml/2014/revision" xmlns:ns3="http://schemas.microsoft.com/office/spreadsheetml/2009/9/ac" xmlns:ns4="http://schemas.openxmlformats.org/officeDocument/2006/relationships" ns1:Ignorable="x14ac xr xr2 xr3" ns2:uid="{00000000-0001-0000-0300-000000000000}">
  <sheetPr codeName="Sheet16">
    <tabColor rgb="FFFFC95B"/>
    <pageSetUpPr fitToPage="1"/>
  </sheetPr>
  <dimension ref="A1:AL29"/>
  <sheetViews>
    <sheetView tabSelected="1" zoomScale="110" zoomScaleNormal="110" zoomScalePageLayoutView="50" workbookViewId="0"/>
  </sheetViews>
  <sheetFormatPr defaultColWidth="9.08984375" defaultRowHeight="15" ns3:dyDescent="0.5"/>
  <cols>
    <col min="1" max="1" width="30.36328125" style="11" bestFit="1" customWidth="1"/>
    <col min="2" max="37" width="8.6328125" style="11" customWidth="1"/>
    <col min="38" max="38" width="12.08984375" style="11" bestFit="1" customWidth="1"/>
    <col min="39" max="16384" width="9.08984375" style="11"/>
  </cols>
  <sheetData>
    <row r="1" spans="1:38" ht="16.5" ns3:dyDescent="0.5">
      <c r="A1" s="81" t="s">
        <v>136</v>
      </c>
      <c r="B1" s="106"/>
      <c r="C1" s="107"/>
      <c r="D1" s="107"/>
      <c r="E1" s="107"/>
      <c r="F1" s="107"/>
      <c r="G1" s="107"/>
      <c r="H1" s="107"/>
      <c r="I1" s="107"/>
      <c r="J1" s="107"/>
      <c r="K1" s="107"/>
      <c r="L1" s="107"/>
      <c r="M1" s="107"/>
      <c r="N1" s="107"/>
      <c r="O1" s="107"/>
      <c r="P1" s="107"/>
      <c r="Q1" s="107"/>
      <c r="R1" s="107"/>
      <c r="S1" s="107"/>
    </row>
    <row r="2" spans="1:38" ht="21" ns3:dyDescent="0.5">
      <c r="A2" s="103" t="s">
        <v>112</v>
      </c>
      <c r="B2" s="7"/>
      <c r="C2" s="6"/>
      <c r="D2" s="6"/>
      <c r="E2" s="6"/>
      <c r="F2" s="6"/>
      <c r="G2" s="6"/>
      <c r="H2" s="6"/>
      <c r="I2" s="6"/>
    </row>
    <row r="3" spans="1:38" ht="30.5" thickBot="1" ns3:dyDescent="0.55000000000000004">
      <c r="A3" s="36" t="s">
        <v>68</v>
      </c>
      <c r="B3" s="75" t="str">
        <f>Directions!$B$12</f>
        <v>Month 1</v>
      </c>
      <c r="C3" s="75" t="str">
        <f>Directions!$C$12</f>
        <v>Month 2</v>
      </c>
      <c r="D3" s="75" t="str">
        <f>Directions!$D$12</f>
        <v>Month 3</v>
      </c>
      <c r="E3" s="75" t="str">
        <f>Directions!$E$12</f>
        <v>Month 4</v>
      </c>
      <c r="F3" s="75" t="str">
        <f>Directions!$F$12</f>
        <v>Month 5</v>
      </c>
      <c r="G3" s="75" t="str">
        <f>Directions!$G$12</f>
        <v>Month 6</v>
      </c>
      <c r="H3" s="75" t="str">
        <f>Directions!$H$12</f>
        <v>Month 7</v>
      </c>
      <c r="I3" s="75" t="str">
        <f>Directions!$I$12</f>
        <v>Month 8</v>
      </c>
      <c r="J3" s="75" t="str">
        <f>Directions!$J$12</f>
        <v>Month 9</v>
      </c>
      <c r="K3" s="75" t="str">
        <f>Directions!$K$12</f>
        <v>Month 10</v>
      </c>
      <c r="L3" s="75" t="str">
        <f>Directions!$L$12</f>
        <v>Month 11</v>
      </c>
      <c r="M3" s="75" t="str">
        <f>Directions!$M$12</f>
        <v>Month 12</v>
      </c>
      <c r="N3" s="75" t="s">
        <v>85</v>
      </c>
      <c r="O3" s="75" t="s">
        <v>86</v>
      </c>
      <c r="P3" s="75" t="s">
        <v>87</v>
      </c>
      <c r="Q3" s="75" t="s">
        <v>88</v>
      </c>
      <c r="R3" s="75" t="s">
        <v>89</v>
      </c>
      <c r="S3" s="75" t="s">
        <v>90</v>
      </c>
      <c r="T3" s="75" t="s">
        <v>118</v>
      </c>
      <c r="U3" s="75" t="s">
        <v>119</v>
      </c>
      <c r="V3" s="75" t="s">
        <v>120</v>
      </c>
      <c r="W3" s="75" t="s">
        <v>121</v>
      </c>
      <c r="X3" s="75" t="s">
        <v>122</v>
      </c>
      <c r="Y3" s="75" t="s">
        <v>123</v>
      </c>
      <c r="Z3" s="75" t="s">
        <v>124</v>
      </c>
      <c r="AA3" s="75" t="s">
        <v>125</v>
      </c>
      <c r="AB3" s="75" t="s">
        <v>126</v>
      </c>
      <c r="AC3" s="75" t="s">
        <v>127</v>
      </c>
      <c r="AD3" s="75" t="s">
        <v>128</v>
      </c>
      <c r="AE3" s="75" t="s">
        <v>129</v>
      </c>
      <c r="AF3" s="75" t="s">
        <v>130</v>
      </c>
      <c r="AG3" s="75" t="s">
        <v>131</v>
      </c>
      <c r="AH3" s="75" t="s">
        <v>132</v>
      </c>
      <c r="AI3" s="75" t="s">
        <v>133</v>
      </c>
      <c r="AJ3" s="75" t="s">
        <v>134</v>
      </c>
      <c r="AK3" s="75" t="s">
        <v>135</v>
      </c>
      <c r="AL3" s="36" t="s">
        <v>111</v>
      </c>
    </row>
    <row r="4" spans="1:38" ht="15.5" thickTop="1" ns3:dyDescent="0.5">
      <c r="A4" s="34" t="inlineStr">
        <is>
          <t>Founder - Jevin</t>
        </is>
      </c>
      <c r="B4" s="99">
        <v>3000</v>
      </c>
      <c r="C4" s="99">
        <v>3000</v>
      </c>
      <c r="D4" s="99">
        <v>3000</v>
      </c>
      <c r="E4" s="99">
        <v>3000</v>
      </c>
      <c r="F4" s="99">
        <v>3000</v>
      </c>
      <c r="G4" s="99">
        <v>3000</v>
      </c>
      <c r="H4" s="99">
        <v>3000</v>
      </c>
      <c r="I4" s="99">
        <v>3000</v>
      </c>
      <c r="J4" s="99">
        <v>3000</v>
      </c>
      <c r="K4" s="99">
        <v>3000</v>
      </c>
      <c r="L4" s="99">
        <v>3000</v>
      </c>
      <c r="M4" s="99">
        <v>3000</v>
      </c>
      <c r="N4" s="99">
        <v>3000</v>
      </c>
      <c r="O4" s="99">
        <v>3000</v>
      </c>
      <c r="P4" s="99">
        <v>3000</v>
      </c>
      <c r="Q4" s="99">
        <v>3000</v>
      </c>
      <c r="R4" s="99">
        <v>3000</v>
      </c>
      <c r="S4" s="99">
        <v>3000</v>
      </c>
      <c r="T4" s="99">
        <v>3000</v>
      </c>
      <c r="U4" s="99">
        <v>3000</v>
      </c>
      <c r="V4" s="99">
        <v>3000</v>
      </c>
      <c r="W4" s="99">
        <v>3000</v>
      </c>
      <c r="X4" s="99">
        <v>3000</v>
      </c>
      <c r="Y4" s="99">
        <v>3000</v>
      </c>
      <c r="Z4" s="99">
        <v>3000</v>
      </c>
      <c r="AA4" s="99">
        <v>3000</v>
      </c>
      <c r="AB4" s="99">
        <v>3000</v>
      </c>
      <c r="AC4" s="99">
        <v>3000</v>
      </c>
      <c r="AD4" s="99">
        <v>3000</v>
      </c>
      <c r="AE4" s="99">
        <v>3000</v>
      </c>
      <c r="AF4" s="99">
        <v>3000</v>
      </c>
      <c r="AG4" s="99">
        <v>3000</v>
      </c>
      <c r="AH4" s="99">
        <v>3000</v>
      </c>
      <c r="AI4" s="99">
        <v>3000</v>
      </c>
      <c r="AJ4" s="99">
        <v>3000</v>
      </c>
      <c r="AK4" s="99">
        <v>3000</v>
      </c>
      <c r="AL4" s="110">
        <f t="shared" ref="AL4:AL10" si="3">SUM(B4:AK4)</f>
        <v>240000</v>
      </c>
    </row>
    <row r="5" spans="1:38" ns3:dyDescent="0.5">
      <c r="A5" s="34" t="inlineStr">
        <is>
          <t>Founder - Jenxi</t>
        </is>
      </c>
      <c r="B5" s="99">
        <v>3000</v>
      </c>
      <c r="C5" s="99">
        <v>3000</v>
      </c>
      <c r="D5" s="99">
        <v>3000</v>
      </c>
      <c r="E5" s="99">
        <v>3000</v>
      </c>
      <c r="F5" s="99">
        <v>3000</v>
      </c>
      <c r="G5" s="99">
        <v>3000</v>
      </c>
      <c r="H5" s="99">
        <v>3000</v>
      </c>
      <c r="I5" s="99">
        <v>3000</v>
      </c>
      <c r="J5" s="99">
        <v>3000</v>
      </c>
      <c r="K5" s="99">
        <v>3000</v>
      </c>
      <c r="L5" s="99">
        <v>3000</v>
      </c>
      <c r="M5" s="99">
        <v>3000</v>
      </c>
      <c r="N5" s="99">
        <v>3000</v>
      </c>
      <c r="O5" s="99">
        <v>3000</v>
      </c>
      <c r="P5" s="99">
        <v>3000</v>
      </c>
      <c r="Q5" s="99">
        <v>3000</v>
      </c>
      <c r="R5" s="99">
        <v>3000</v>
      </c>
      <c r="S5" s="99">
        <v>3000</v>
      </c>
      <c r="T5" s="99">
        <v>3000</v>
      </c>
      <c r="U5" s="99">
        <v>3000</v>
      </c>
      <c r="V5" s="99">
        <v>3000</v>
      </c>
      <c r="W5" s="99">
        <v>3000</v>
      </c>
      <c r="X5" s="99">
        <v>3000</v>
      </c>
      <c r="Y5" s="99">
        <v>3000</v>
      </c>
      <c r="Z5" s="99">
        <v>3000</v>
      </c>
      <c r="AA5" s="99">
        <v>3000</v>
      </c>
      <c r="AB5" s="99">
        <v>3000</v>
      </c>
      <c r="AC5" s="99">
        <v>3000</v>
      </c>
      <c r="AD5" s="99">
        <v>3000</v>
      </c>
      <c r="AE5" s="99">
        <v>3000</v>
      </c>
      <c r="AF5" s="99">
        <v>3000</v>
      </c>
      <c r="AG5" s="99">
        <v>3000</v>
      </c>
      <c r="AH5" s="99">
        <v>3000</v>
      </c>
      <c r="AI5" s="99">
        <v>3000</v>
      </c>
      <c r="AJ5" s="99">
        <v>3000</v>
      </c>
      <c r="AK5" s="99">
        <v>3000</v>
      </c>
      <c r="AL5" s="110">
        <f t="shared" si="3"/>
        <v>192000</v>
      </c>
    </row>
    <row r="6" spans="1:38" ns3:dyDescent="0.5">
      <c r="A6" s="5" t="inlineStr">
        <is>
          <t>Raymond - AI / CV Lead</t>
        </is>
      </c>
      <c r="B6" s="99">
        <v>6000</v>
      </c>
      <c r="C6" s="99">
        <v>6000</v>
      </c>
      <c r="D6" s="99">
        <v>6000</v>
      </c>
      <c r="E6" s="99">
        <v>6000</v>
      </c>
      <c r="F6" s="99">
        <v>6000</v>
      </c>
      <c r="G6" s="99">
        <v>6000</v>
      </c>
      <c r="H6" s="99">
        <v>6000</v>
      </c>
      <c r="I6" s="99">
        <v>6000</v>
      </c>
      <c r="J6" s="99">
        <v>6000</v>
      </c>
      <c r="K6" s="99">
        <v>6000</v>
      </c>
      <c r="L6" s="99">
        <v>6000</v>
      </c>
      <c r="M6" s="99">
        <v>6000</v>
      </c>
      <c r="N6" s="99">
        <v>6000</v>
      </c>
      <c r="O6" s="99">
        <v>6000</v>
      </c>
      <c r="P6" s="99">
        <v>6000</v>
      </c>
      <c r="Q6" s="99">
        <v>6000</v>
      </c>
      <c r="R6" s="99">
        <v>6000</v>
      </c>
      <c r="S6" s="99">
        <v>6000</v>
      </c>
      <c r="T6" s="99">
        <v>6000</v>
      </c>
      <c r="U6" s="99">
        <v>6000</v>
      </c>
      <c r="V6" s="99">
        <v>6000</v>
      </c>
      <c r="W6" s="99">
        <v>6000</v>
      </c>
      <c r="X6" s="99">
        <v>6000</v>
      </c>
      <c r="Y6" s="99">
        <v>6000</v>
      </c>
      <c r="Z6" s="99">
        <v>6000</v>
      </c>
      <c r="AA6" s="99">
        <v>6000</v>
      </c>
      <c r="AB6" s="99">
        <v>6000</v>
      </c>
      <c r="AC6" s="99">
        <v>6000</v>
      </c>
      <c r="AD6" s="99">
        <v>6000</v>
      </c>
      <c r="AE6" s="99">
        <v>6000</v>
      </c>
      <c r="AF6" s="99">
        <v>6000</v>
      </c>
      <c r="AG6" s="99">
        <v>6000</v>
      </c>
      <c r="AH6" s="99">
        <v>6000</v>
      </c>
      <c r="AI6" s="99">
        <v>6000</v>
      </c>
      <c r="AJ6" s="99">
        <v>6000</v>
      </c>
      <c r="AK6" s="99">
        <v>6000</v>
      </c>
      <c r="AL6" s="110">
        <f t="shared" si="3"/>
        <v>222000</v>
      </c>
    </row>
    <row r="7" spans="1:38" ns3:dyDescent="0.5">
      <c r="A7" s="5" t="inlineStr">
        <is>
          <t>Outsourced Indonesia technical developer</t>
        </is>
      </c>
      <c r="B7" s="100">
        <v>0</v>
      </c>
      <c r="C7" s="100">
        <v>0</v>
      </c>
      <c r="D7" s="100">
        <v>0</v>
      </c>
      <c r="E7" s="100">
        <v>0</v>
      </c>
      <c r="F7" s="100">
        <v>0</v>
      </c>
      <c r="G7" s="100">
        <v>0</v>
      </c>
      <c r="H7" s="100">
        <v>3000</v>
      </c>
      <c r="I7" s="100">
        <v>3000</v>
      </c>
      <c r="J7" s="100">
        <v>3000</v>
      </c>
      <c r="K7" s="100">
        <v>3000</v>
      </c>
      <c r="L7" s="100">
        <v>3000</v>
      </c>
      <c r="M7" s="99">
        <v>3000</v>
      </c>
      <c r="N7" s="99">
        <v>3000</v>
      </c>
      <c r="O7" s="99">
        <v>3000</v>
      </c>
      <c r="P7" s="99">
        <v>3000</v>
      </c>
      <c r="Q7" s="99">
        <v>3000</v>
      </c>
      <c r="R7" s="99">
        <v>3000</v>
      </c>
      <c r="S7" s="99">
        <v>3000</v>
      </c>
      <c r="T7" s="99">
        <v>3000</v>
      </c>
      <c r="U7" s="99">
        <v>3000</v>
      </c>
      <c r="V7" s="99">
        <v>3000</v>
      </c>
      <c r="W7" s="99">
        <v>3000</v>
      </c>
      <c r="X7" s="99">
        <v>3000</v>
      </c>
      <c r="Y7" s="99">
        <v>3000</v>
      </c>
      <c r="Z7" s="99">
        <v>3000</v>
      </c>
      <c r="AA7" s="99">
        <v>3000</v>
      </c>
      <c r="AB7" s="99">
        <v>3000</v>
      </c>
      <c r="AC7" s="99">
        <v>3000</v>
      </c>
      <c r="AD7" s="99">
        <v>3000</v>
      </c>
      <c r="AE7" s="99">
        <v>3000</v>
      </c>
      <c r="AF7" s="99">
        <v>3000</v>
      </c>
      <c r="AG7" s="99">
        <v>3000</v>
      </c>
      <c r="AH7" s="99">
        <v>3000</v>
      </c>
      <c r="AI7" s="99">
        <v>3000</v>
      </c>
      <c r="AJ7" s="99">
        <v>3000</v>
      </c>
      <c r="AK7" s="99">
        <v>3000</v>
      </c>
      <c r="AL7" s="110">
        <f t="shared" si="3"/>
        <v>170000</v>
      </c>
    </row>
    <row r="8" spans="1:38" ns3:dyDescent="0.5">
      <c r="A8" s="5" t="inlineStr">
        <is>
          <t>Singapore implementation / customer success</t>
        </is>
      </c>
      <c r="B8" s="100">
        <v>0</v>
      </c>
      <c r="C8" s="100">
        <v>0</v>
      </c>
      <c r="D8" s="100">
        <v>0</v>
      </c>
      <c r="E8" s="100">
        <v>0</v>
      </c>
      <c r="F8" s="100">
        <v>0</v>
      </c>
      <c r="G8" s="100">
        <v>0</v>
      </c>
      <c r="H8" s="100">
        <v>0</v>
      </c>
      <c r="I8" s="100">
        <v>0</v>
      </c>
      <c r="J8" s="100">
        <v>0</v>
      </c>
      <c r="K8" s="100">
        <v>0</v>
      </c>
      <c r="L8" s="100">
        <v>0</v>
      </c>
      <c r="M8" s="99">
        <v>0</v>
      </c>
      <c r="N8" s="99">
        <v>0</v>
      </c>
      <c r="O8" s="99">
        <v>0</v>
      </c>
      <c r="P8" s="99">
        <v>0</v>
      </c>
      <c r="Q8" s="99">
        <v>0</v>
      </c>
      <c r="R8" s="99">
        <v>0</v>
      </c>
      <c r="S8" s="99">
        <v>0</v>
      </c>
      <c r="T8" s="99">
        <v>4500</v>
      </c>
      <c r="U8" s="99">
        <v>4500</v>
      </c>
      <c r="V8" s="99">
        <v>4500</v>
      </c>
      <c r="W8" s="99">
        <v>4500</v>
      </c>
      <c r="X8" s="99">
        <v>4500</v>
      </c>
      <c r="Y8" s="99">
        <v>4500</v>
      </c>
      <c r="Z8" s="99">
        <v>4500</v>
      </c>
      <c r="AA8" s="99">
        <v>4500</v>
      </c>
      <c r="AB8" s="99">
        <v>4500</v>
      </c>
      <c r="AC8" s="99">
        <v>4500</v>
      </c>
      <c r="AD8" s="99">
        <v>4500</v>
      </c>
      <c r="AE8" s="99">
        <v>4500</v>
      </c>
      <c r="AF8" s="99">
        <v>4500</v>
      </c>
      <c r="AG8" s="99">
        <v>4500</v>
      </c>
      <c r="AH8" s="99">
        <v>4500</v>
      </c>
      <c r="AI8" s="99">
        <v>4500</v>
      </c>
      <c r="AJ8" s="99">
        <v>4500</v>
      </c>
      <c r="AK8" s="99">
        <v>4500</v>
      </c>
      <c r="AL8" s="110">
        <f t="shared" si="3"/>
        <v>240000</v>
      </c>
    </row>
    <row r="9" spans="1:38" ns3:dyDescent="0.5">
      <c r="A9" s="5" t="inlineStr">
        <is>
          <t>Singapore sales / operations</t>
        </is>
      </c>
      <c r="B9" s="100">
        <v>0</v>
      </c>
      <c r="C9" s="100">
        <v>0</v>
      </c>
      <c r="D9" s="100">
        <v>0</v>
      </c>
      <c r="E9" s="100">
        <v>0</v>
      </c>
      <c r="F9" s="100">
        <v>0</v>
      </c>
      <c r="G9" s="100">
        <v>0</v>
      </c>
      <c r="H9" s="100">
        <v>0</v>
      </c>
      <c r="I9" s="100">
        <v>0</v>
      </c>
      <c r="J9" s="100">
        <v>0</v>
      </c>
      <c r="K9" s="100">
        <v>0</v>
      </c>
      <c r="L9" s="100">
        <v>0</v>
      </c>
      <c r="M9" s="99">
        <v>0</v>
      </c>
      <c r="N9" s="99">
        <v>0</v>
      </c>
      <c r="O9" s="99">
        <v>0</v>
      </c>
      <c r="P9" s="99">
        <v>0</v>
      </c>
      <c r="Q9" s="99">
        <v>0</v>
      </c>
      <c r="R9" s="99">
        <v>0</v>
      </c>
      <c r="S9" s="99">
        <v>0</v>
      </c>
      <c r="T9" s="99">
        <v>0</v>
      </c>
      <c r="U9" s="99">
        <v>0</v>
      </c>
      <c r="V9" s="99">
        <v>0</v>
      </c>
      <c r="W9" s="99">
        <v>0</v>
      </c>
      <c r="X9" s="99">
        <v>0</v>
      </c>
      <c r="Y9" s="99">
        <v>0</v>
      </c>
      <c r="Z9" s="99">
        <v>4000</v>
      </c>
      <c r="AA9" s="99">
        <v>4000</v>
      </c>
      <c r="AB9" s="99">
        <v>4000</v>
      </c>
      <c r="AC9" s="99">
        <v>4000</v>
      </c>
      <c r="AD9" s="99">
        <v>4000</v>
      </c>
      <c r="AE9" s="99">
        <v>4000</v>
      </c>
      <c r="AF9" s="99">
        <v>4000</v>
      </c>
      <c r="AG9" s="99">
        <v>4000</v>
      </c>
      <c r="AH9" s="99">
        <v>4000</v>
      </c>
      <c r="AI9" s="99">
        <v>4000</v>
      </c>
      <c r="AJ9" s="99">
        <v>4000</v>
      </c>
      <c r="AK9" s="99">
        <v>4000</v>
      </c>
      <c r="AL9" s="110">
        <f t="shared" si="3"/>
        <v>185000</v>
      </c>
    </row>
    <row r="10" spans="1:38" ns3:dyDescent="0.5">
      <c r="A10" s="9" t="s">
        <v>40</v>
      </c>
      <c r="B10" s="16">
        <f t="shared" ref="B10:R10" si="29">SUM(B4:B9)</f>
        <v>19000</v>
      </c>
      <c r="C10" s="16">
        <f t="shared" si="29"/>
        <v>33000</v>
      </c>
      <c r="D10" s="16">
        <f t="shared" si="29"/>
        <v>33000</v>
      </c>
      <c r="E10" s="16">
        <f t="shared" si="29"/>
        <v>33000</v>
      </c>
      <c r="F10" s="16">
        <f t="shared" si="29"/>
        <v>33000</v>
      </c>
      <c r="G10" s="16">
        <f t="shared" si="29"/>
        <v>33000</v>
      </c>
      <c r="H10" s="16">
        <f t="shared" si="29"/>
        <v>36000</v>
      </c>
      <c r="I10" s="16">
        <f t="shared" si="29"/>
        <v>31000</v>
      </c>
      <c r="J10" s="16">
        <f t="shared" si="29"/>
        <v>31000</v>
      </c>
      <c r="K10" s="16">
        <f t="shared" si="29"/>
        <v>31000</v>
      </c>
      <c r="L10" s="16">
        <f t="shared" si="29"/>
        <v>36000</v>
      </c>
      <c r="M10" s="16">
        <f t="shared" si="29"/>
        <v>36000</v>
      </c>
      <c r="N10" s="16">
        <f t="shared" si="29"/>
        <v>36000</v>
      </c>
      <c r="O10" s="16">
        <f t="shared" si="29"/>
        <v>36000</v>
      </c>
      <c r="P10" s="16">
        <f t="shared" si="29"/>
        <v>36000</v>
      </c>
      <c r="Q10" s="16">
        <f t="shared" si="29"/>
        <v>36000</v>
      </c>
      <c r="R10" s="16">
        <f t="shared" si="29"/>
        <v>36000</v>
      </c>
      <c r="S10" s="16">
        <f t="shared" ref="S10:AK10" si="30">SUM(S4:S9)</f>
        <v>36000</v>
      </c>
      <c r="T10" s="16">
        <f t="shared" si="30"/>
        <v>36000</v>
      </c>
      <c r="U10" s="16">
        <f t="shared" si="30"/>
        <v>36000</v>
      </c>
      <c r="V10" s="16">
        <f t="shared" si="30"/>
        <v>36000</v>
      </c>
      <c r="W10" s="16">
        <f t="shared" si="30"/>
        <v>36000</v>
      </c>
      <c r="X10" s="16">
        <f t="shared" si="30"/>
        <v>36000</v>
      </c>
      <c r="Y10" s="16">
        <f t="shared" si="30"/>
        <v>36000</v>
      </c>
      <c r="Z10" s="16">
        <f t="shared" si="30"/>
        <v>36000</v>
      </c>
      <c r="AA10" s="16">
        <f t="shared" si="30"/>
        <v>36000</v>
      </c>
      <c r="AB10" s="16">
        <f t="shared" si="30"/>
        <v>36000</v>
      </c>
      <c r="AC10" s="16">
        <f t="shared" si="30"/>
        <v>36000</v>
      </c>
      <c r="AD10" s="16">
        <f t="shared" si="30"/>
        <v>36000</v>
      </c>
      <c r="AE10" s="16">
        <f t="shared" si="30"/>
        <v>36000</v>
      </c>
      <c r="AF10" s="16">
        <f t="shared" si="30"/>
        <v>36000</v>
      </c>
      <c r="AG10" s="16">
        <f t="shared" si="30"/>
        <v>36000</v>
      </c>
      <c r="AH10" s="16">
        <f t="shared" si="30"/>
        <v>36000</v>
      </c>
      <c r="AI10" s="16">
        <f t="shared" si="30"/>
        <v>36000</v>
      </c>
      <c r="AJ10" s="16">
        <f t="shared" si="30"/>
        <v>36000</v>
      </c>
      <c r="AK10" s="16">
        <f t="shared" si="30"/>
        <v>36000</v>
      </c>
      <c r="AL10" s="110">
        <f t="shared" si="3"/>
        <v>1249000</v>
      </c>
    </row>
    <row r="11" spans="1:38" ns3:dyDescent="0.5">
      <c r="A11" s="17"/>
      <c r="B11" s="18"/>
      <c r="C11" s="18"/>
      <c r="D11" s="18"/>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11"/>
    </row>
    <row r="12" spans="1:38" ht="30.5" thickBot="1" ns3:dyDescent="0.55000000000000004">
      <c r="A12" s="36" t="s">
        <v>41</v>
      </c>
      <c r="B12" s="75" t="str">
        <f>B3</f>
        <v>Month 1</v>
      </c>
      <c r="C12" s="75" t="str">
        <f t="shared" ref="C12:AL12" si="31">C3</f>
        <v>Month 2</v>
      </c>
      <c r="D12" s="75" t="str">
        <f t="shared" si="31"/>
        <v>Month 3</v>
      </c>
      <c r="E12" s="75" t="str">
        <f t="shared" si="31"/>
        <v>Month 4</v>
      </c>
      <c r="F12" s="75" t="str">
        <f t="shared" si="31"/>
        <v>Month 5</v>
      </c>
      <c r="G12" s="75" t="str">
        <f t="shared" si="31"/>
        <v>Month 6</v>
      </c>
      <c r="H12" s="75" t="str">
        <f t="shared" si="31"/>
        <v>Month 7</v>
      </c>
      <c r="I12" s="75" t="str">
        <f t="shared" si="31"/>
        <v>Month 8</v>
      </c>
      <c r="J12" s="75" t="str">
        <f t="shared" si="31"/>
        <v>Month 9</v>
      </c>
      <c r="K12" s="75" t="str">
        <f t="shared" si="31"/>
        <v>Month 10</v>
      </c>
      <c r="L12" s="75" t="str">
        <f t="shared" si="31"/>
        <v>Month 11</v>
      </c>
      <c r="M12" s="75" t="str">
        <f t="shared" si="31"/>
        <v>Month 12</v>
      </c>
      <c r="N12" s="75" t="str">
        <f t="shared" si="31"/>
        <v>Month 13</v>
      </c>
      <c r="O12" s="75" t="str">
        <f t="shared" si="31"/>
        <v>Month 14</v>
      </c>
      <c r="P12" s="75" t="str">
        <f t="shared" si="31"/>
        <v>Month 15</v>
      </c>
      <c r="Q12" s="75" t="str">
        <f t="shared" si="31"/>
        <v>Month 16</v>
      </c>
      <c r="R12" s="75" t="str">
        <f t="shared" si="31"/>
        <v>Month 17</v>
      </c>
      <c r="S12" s="75" t="str">
        <f t="shared" ref="S12:AK12" si="32">S3</f>
        <v>Month 18</v>
      </c>
      <c r="T12" s="75" t="str">
        <f t="shared" si="32"/>
        <v>Month 19</v>
      </c>
      <c r="U12" s="75" t="str">
        <f t="shared" si="32"/>
        <v>Month 20</v>
      </c>
      <c r="V12" s="75" t="str">
        <f t="shared" si="32"/>
        <v>Month 21</v>
      </c>
      <c r="W12" s="75" t="str">
        <f t="shared" si="32"/>
        <v>Month 22</v>
      </c>
      <c r="X12" s="75" t="str">
        <f t="shared" si="32"/>
        <v>Month 23</v>
      </c>
      <c r="Y12" s="75" t="str">
        <f t="shared" si="32"/>
        <v>Month 24</v>
      </c>
      <c r="Z12" s="75" t="str">
        <f t="shared" si="32"/>
        <v>Month 25</v>
      </c>
      <c r="AA12" s="75" t="str">
        <f t="shared" si="32"/>
        <v>Month 26</v>
      </c>
      <c r="AB12" s="75" t="str">
        <f t="shared" si="32"/>
        <v>Month 27</v>
      </c>
      <c r="AC12" s="75" t="str">
        <f t="shared" si="32"/>
        <v>Month 28</v>
      </c>
      <c r="AD12" s="75" t="str">
        <f t="shared" si="32"/>
        <v>Month 29</v>
      </c>
      <c r="AE12" s="75" t="str">
        <f t="shared" si="32"/>
        <v>Month 30</v>
      </c>
      <c r="AF12" s="75" t="str">
        <f t="shared" si="32"/>
        <v>Month 31</v>
      </c>
      <c r="AG12" s="75" t="str">
        <f t="shared" si="32"/>
        <v>Month 32</v>
      </c>
      <c r="AH12" s="75" t="str">
        <f t="shared" si="32"/>
        <v>Month 33</v>
      </c>
      <c r="AI12" s="75" t="str">
        <f t="shared" si="32"/>
        <v>Month 34</v>
      </c>
      <c r="AJ12" s="75" t="str">
        <f t="shared" si="32"/>
        <v>Month 35</v>
      </c>
      <c r="AK12" s="75" t="str">
        <f t="shared" si="32"/>
        <v>Month 36</v>
      </c>
      <c r="AL12" s="112" t="str">
        <f t="shared" si="31"/>
        <v>Totals 36 Months</v>
      </c>
    </row>
    <row r="13" spans="1:38" ht="15.5" thickTop="1" ns3:dyDescent="0.5">
      <c r="A13" s="34" t="s">
        <v>106</v>
      </c>
      <c r="B13" s="99">
        <v>2040</v>
      </c>
      <c r="C13" s="99">
        <v>2040</v>
      </c>
      <c r="D13" s="99">
        <v>2040</v>
      </c>
      <c r="E13" s="99">
        <v>2040</v>
      </c>
      <c r="F13" s="99">
        <v>2040</v>
      </c>
      <c r="G13" s="99">
        <v>2040</v>
      </c>
      <c r="H13" s="99">
        <v>2040</v>
      </c>
      <c r="I13" s="99">
        <v>2040</v>
      </c>
      <c r="J13" s="99">
        <v>2040</v>
      </c>
      <c r="K13" s="99">
        <v>2040</v>
      </c>
      <c r="L13" s="99">
        <v>2040</v>
      </c>
      <c r="M13" s="99">
        <v>2040</v>
      </c>
      <c r="N13" s="99">
        <v>2040</v>
      </c>
      <c r="O13" s="99">
        <v>2040</v>
      </c>
      <c r="P13" s="99">
        <v>2040</v>
      </c>
      <c r="Q13" s="99">
        <v>2040</v>
      </c>
      <c r="R13" s="99">
        <v>2040</v>
      </c>
      <c r="S13" s="99">
        <v>2040</v>
      </c>
      <c r="T13" s="99">
        <v>2805</v>
      </c>
      <c r="U13" s="99">
        <v>2805</v>
      </c>
      <c r="V13" s="99">
        <v>2805</v>
      </c>
      <c r="W13" s="99">
        <v>2805</v>
      </c>
      <c r="X13" s="99">
        <v>2805</v>
      </c>
      <c r="Y13" s="99">
        <v>2805</v>
      </c>
      <c r="Z13" s="99">
        <v>3485</v>
      </c>
      <c r="AA13" s="99">
        <v>3485</v>
      </c>
      <c r="AB13" s="99">
        <v>3485</v>
      </c>
      <c r="AC13" s="99">
        <v>3485</v>
      </c>
      <c r="AD13" s="99">
        <v>3485</v>
      </c>
      <c r="AE13" s="99">
        <v>3485</v>
      </c>
      <c r="AF13" s="99">
        <v>3485</v>
      </c>
      <c r="AG13" s="99">
        <v>3485</v>
      </c>
      <c r="AH13" s="99">
        <v>3485</v>
      </c>
      <c r="AI13" s="99">
        <v>3485</v>
      </c>
      <c r="AJ13" s="99">
        <v>3485</v>
      </c>
      <c r="AK13" s="99">
        <v>3485</v>
      </c>
      <c r="AL13" s="110">
        <f t="shared" ref="AL13:AL20" si="33">SUM(B13:AK13)</f>
        <v>21700</v>
      </c>
    </row>
    <row r="14" spans="1:38" ns3:dyDescent="0.5">
      <c r="A14" s="5" t="inlineStr">
        <is>
          <t>SDL (employer levy)</t>
        </is>
      </c>
      <c r="B14" s="99">
        <v>26.25</v>
      </c>
      <c r="C14" s="99">
        <v>26.25</v>
      </c>
      <c r="D14" s="99">
        <v>26.25</v>
      </c>
      <c r="E14" s="99">
        <v>26.25</v>
      </c>
      <c r="F14" s="99">
        <v>26.25</v>
      </c>
      <c r="G14" s="99">
        <v>26.25</v>
      </c>
      <c r="H14" s="99">
        <v>26.25</v>
      </c>
      <c r="I14" s="99">
        <v>26.25</v>
      </c>
      <c r="J14" s="99">
        <v>26.25</v>
      </c>
      <c r="K14" s="99">
        <v>26.25</v>
      </c>
      <c r="L14" s="99">
        <v>26.25</v>
      </c>
      <c r="M14" s="99">
        <v>26.25</v>
      </c>
      <c r="N14" s="99">
        <v>26.25</v>
      </c>
      <c r="O14" s="99">
        <v>26.25</v>
      </c>
      <c r="P14" s="99">
        <v>26.25</v>
      </c>
      <c r="Q14" s="99">
        <v>26.25</v>
      </c>
      <c r="R14" s="99">
        <v>26.25</v>
      </c>
      <c r="S14" s="99">
        <v>26.25</v>
      </c>
      <c r="T14" s="99">
        <v>37.5</v>
      </c>
      <c r="U14" s="99">
        <v>37.5</v>
      </c>
      <c r="V14" s="99">
        <v>37.5</v>
      </c>
      <c r="W14" s="99">
        <v>37.5</v>
      </c>
      <c r="X14" s="99">
        <v>37.5</v>
      </c>
      <c r="Y14" s="99">
        <v>37.5</v>
      </c>
      <c r="Z14" s="99">
        <v>47.5</v>
      </c>
      <c r="AA14" s="99">
        <v>47.5</v>
      </c>
      <c r="AB14" s="99">
        <v>47.5</v>
      </c>
      <c r="AC14" s="99">
        <v>47.5</v>
      </c>
      <c r="AD14" s="99">
        <v>47.5</v>
      </c>
      <c r="AE14" s="99">
        <v>47.5</v>
      </c>
      <c r="AF14" s="99">
        <v>47.5</v>
      </c>
      <c r="AG14" s="99">
        <v>47.5</v>
      </c>
      <c r="AH14" s="99">
        <v>47.5</v>
      </c>
      <c r="AI14" s="99">
        <v>47.5</v>
      </c>
      <c r="AJ14" s="99">
        <v>47.5</v>
      </c>
      <c r="AK14" s="99">
        <v>47.5</v>
      </c>
      <c r="AL14" s="110">
        <f t="shared" si="33"/>
        <v>5250</v>
      </c>
    </row>
    <row r="15" spans="1:38" ns3:dyDescent="0.5">
      <c r="A15" s="5" t="s">
        <v>44</v>
      </c>
      <c r="B15" s="99">
        <v>0</v>
      </c>
      <c r="C15" s="99">
        <v>0</v>
      </c>
      <c r="D15" s="99">
        <v>0</v>
      </c>
      <c r="E15" s="99">
        <v>0</v>
      </c>
      <c r="F15" s="99">
        <v>0</v>
      </c>
      <c r="G15" s="99">
        <v>0</v>
      </c>
      <c r="H15" s="99">
        <v>0</v>
      </c>
      <c r="I15" s="99">
        <v>0</v>
      </c>
      <c r="J15" s="99">
        <v>0</v>
      </c>
      <c r="K15" s="99">
        <v>0</v>
      </c>
      <c r="L15" s="99">
        <v>0</v>
      </c>
      <c r="M15" s="99">
        <v>0</v>
      </c>
      <c r="N15" s="99">
        <v>0</v>
      </c>
      <c r="O15" s="99">
        <v>0</v>
      </c>
      <c r="P15" s="99">
        <v>0</v>
      </c>
      <c r="Q15" s="99">
        <v>0</v>
      </c>
      <c r="R15" s="99">
        <v>0</v>
      </c>
      <c r="S15" s="99">
        <v>0</v>
      </c>
      <c r="T15" s="99">
        <v>0</v>
      </c>
      <c r="U15" s="99">
        <v>0</v>
      </c>
      <c r="V15" s="99">
        <v>0</v>
      </c>
      <c r="W15" s="99">
        <v>0</v>
      </c>
      <c r="X15" s="99">
        <v>0</v>
      </c>
      <c r="Y15" s="99">
        <v>0</v>
      </c>
      <c r="Z15" s="99">
        <v>0</v>
      </c>
      <c r="AA15" s="99">
        <v>0</v>
      </c>
      <c r="AB15" s="99">
        <v>0</v>
      </c>
      <c r="AC15" s="99">
        <v>0</v>
      </c>
      <c r="AD15" s="99">
        <v>0</v>
      </c>
      <c r="AE15" s="99">
        <v>0</v>
      </c>
      <c r="AF15" s="99">
        <v>0</v>
      </c>
      <c r="AG15" s="99">
        <v>0</v>
      </c>
      <c r="AH15" s="99">
        <v>0</v>
      </c>
      <c r="AI15" s="99">
        <v>0</v>
      </c>
      <c r="AJ15" s="99">
        <v>0</v>
      </c>
      <c r="AK15" s="99">
        <v>0</v>
      </c>
      <c r="AL15" s="110">
        <f t="shared" si="33"/>
        <v>0</v>
      </c>
    </row>
    <row r="16" spans="1:38" ns3:dyDescent="0.5">
      <c r="A16" s="5" t="inlineStr">
        <is>
          <t>Employee medical / insurance allowance</t>
        </is>
      </c>
      <c r="B16" s="99">
        <v>0</v>
      </c>
      <c r="C16" s="99">
        <v>0</v>
      </c>
      <c r="D16" s="99">
        <v>0</v>
      </c>
      <c r="E16" s="99">
        <v>0</v>
      </c>
      <c r="F16" s="99">
        <v>0</v>
      </c>
      <c r="G16" s="99">
        <v>0</v>
      </c>
      <c r="H16" s="99">
        <v>0</v>
      </c>
      <c r="I16" s="99">
        <v>0</v>
      </c>
      <c r="J16" s="99">
        <v>0</v>
      </c>
      <c r="K16" s="99">
        <v>0</v>
      </c>
      <c r="L16" s="99">
        <v>0</v>
      </c>
      <c r="M16" s="99">
        <v>0</v>
      </c>
      <c r="N16" s="99">
        <v>0</v>
      </c>
      <c r="O16" s="99">
        <v>0</v>
      </c>
      <c r="P16" s="99">
        <v>0</v>
      </c>
      <c r="Q16" s="99">
        <v>0</v>
      </c>
      <c r="R16" s="99">
        <v>0</v>
      </c>
      <c r="S16" s="99">
        <v>0</v>
      </c>
      <c r="T16" s="99">
        <v>0</v>
      </c>
      <c r="U16" s="99">
        <v>0</v>
      </c>
      <c r="V16" s="99">
        <v>0</v>
      </c>
      <c r="W16" s="99">
        <v>0</v>
      </c>
      <c r="X16" s="99">
        <v>0</v>
      </c>
      <c r="Y16" s="99">
        <v>0</v>
      </c>
      <c r="Z16" s="99">
        <v>0</v>
      </c>
      <c r="AA16" s="99">
        <v>0</v>
      </c>
      <c r="AB16" s="99">
        <v>0</v>
      </c>
      <c r="AC16" s="99">
        <v>0</v>
      </c>
      <c r="AD16" s="99">
        <v>0</v>
      </c>
      <c r="AE16" s="99">
        <v>0</v>
      </c>
      <c r="AF16" s="99">
        <v>0</v>
      </c>
      <c r="AG16" s="99">
        <v>0</v>
      </c>
      <c r="AH16" s="99">
        <v>0</v>
      </c>
      <c r="AI16" s="99">
        <v>0</v>
      </c>
      <c r="AJ16" s="99">
        <v>0</v>
      </c>
      <c r="AK16" s="99">
        <v>0</v>
      </c>
      <c r="AL16" s="110">
        <f t="shared" si="33"/>
        <v>0</v>
      </c>
    </row>
    <row r="17" spans="1:38" ns3:dyDescent="0.5">
      <c r="A17" s="5" t="s">
        <v>43</v>
      </c>
      <c r="B17" s="99">
        <v>0</v>
      </c>
      <c r="C17" s="99">
        <v>0</v>
      </c>
      <c r="D17" s="99">
        <v>0</v>
      </c>
      <c r="E17" s="99">
        <v>0</v>
      </c>
      <c r="F17" s="99">
        <v>0</v>
      </c>
      <c r="G17" s="99">
        <v>0</v>
      </c>
      <c r="H17" s="99">
        <v>0</v>
      </c>
      <c r="I17" s="99">
        <v>0</v>
      </c>
      <c r="J17" s="99">
        <v>0</v>
      </c>
      <c r="K17" s="99">
        <v>0</v>
      </c>
      <c r="L17" s="99">
        <v>0</v>
      </c>
      <c r="M17" s="99">
        <v>0</v>
      </c>
      <c r="N17" s="99">
        <v>0</v>
      </c>
      <c r="O17" s="99">
        <v>0</v>
      </c>
      <c r="P17" s="99">
        <v>0</v>
      </c>
      <c r="Q17" s="99">
        <v>0</v>
      </c>
      <c r="R17" s="99">
        <v>0</v>
      </c>
      <c r="S17" s="99">
        <v>0</v>
      </c>
      <c r="T17" s="99">
        <v>0</v>
      </c>
      <c r="U17" s="99">
        <v>0</v>
      </c>
      <c r="V17" s="99">
        <v>0</v>
      </c>
      <c r="W17" s="99">
        <v>0</v>
      </c>
      <c r="X17" s="99">
        <v>0</v>
      </c>
      <c r="Y17" s="99">
        <v>0</v>
      </c>
      <c r="Z17" s="99">
        <v>0</v>
      </c>
      <c r="AA17" s="99">
        <v>0</v>
      </c>
      <c r="AB17" s="99">
        <v>0</v>
      </c>
      <c r="AC17" s="99">
        <v>0</v>
      </c>
      <c r="AD17" s="99">
        <v>0</v>
      </c>
      <c r="AE17" s="99">
        <v>0</v>
      </c>
      <c r="AF17" s="99">
        <v>0</v>
      </c>
      <c r="AG17" s="99">
        <v>0</v>
      </c>
      <c r="AH17" s="99">
        <v>0</v>
      </c>
      <c r="AI17" s="99">
        <v>0</v>
      </c>
      <c r="AJ17" s="99">
        <v>0</v>
      </c>
      <c r="AK17" s="99">
        <v>0</v>
      </c>
      <c r="AL17" s="110">
        <f t="shared" si="33"/>
        <v>0</v>
      </c>
    </row>
    <row r="18" spans="1:38" ns3:dyDescent="0.5">
      <c r="A18" s="11" t="s">
        <v>107</v>
      </c>
      <c r="B18" s="99">
        <v>0</v>
      </c>
      <c r="C18" s="99">
        <v>0</v>
      </c>
      <c r="D18" s="99">
        <v>0</v>
      </c>
      <c r="E18" s="99">
        <v>0</v>
      </c>
      <c r="F18" s="99">
        <v>0</v>
      </c>
      <c r="G18" s="99">
        <v>0</v>
      </c>
      <c r="H18" s="99">
        <v>0</v>
      </c>
      <c r="I18" s="99">
        <v>0</v>
      </c>
      <c r="J18" s="99">
        <v>0</v>
      </c>
      <c r="K18" s="99">
        <v>0</v>
      </c>
      <c r="L18" s="99">
        <v>0</v>
      </c>
      <c r="M18" s="99">
        <v>0</v>
      </c>
      <c r="N18" s="99">
        <v>0</v>
      </c>
      <c r="O18" s="99">
        <v>0</v>
      </c>
      <c r="P18" s="99">
        <v>0</v>
      </c>
      <c r="Q18" s="99">
        <v>0</v>
      </c>
      <c r="R18" s="99">
        <v>0</v>
      </c>
      <c r="S18" s="99">
        <v>0</v>
      </c>
      <c r="T18" s="99">
        <v>0</v>
      </c>
      <c r="U18" s="99">
        <v>0</v>
      </c>
      <c r="V18" s="99">
        <v>0</v>
      </c>
      <c r="W18" s="99">
        <v>0</v>
      </c>
      <c r="X18" s="99">
        <v>0</v>
      </c>
      <c r="Y18" s="99">
        <v>0</v>
      </c>
      <c r="Z18" s="99">
        <v>0</v>
      </c>
      <c r="AA18" s="99">
        <v>0</v>
      </c>
      <c r="AB18" s="99">
        <v>0</v>
      </c>
      <c r="AC18" s="99">
        <v>0</v>
      </c>
      <c r="AD18" s="99">
        <v>0</v>
      </c>
      <c r="AE18" s="99">
        <v>0</v>
      </c>
      <c r="AF18" s="99">
        <v>0</v>
      </c>
      <c r="AG18" s="99">
        <v>0</v>
      </c>
      <c r="AH18" s="99">
        <v>0</v>
      </c>
      <c r="AI18" s="99">
        <v>0</v>
      </c>
      <c r="AJ18" s="99">
        <v>0</v>
      </c>
      <c r="AK18" s="99">
        <v>0</v>
      </c>
      <c r="AL18" s="110">
        <f t="shared" si="33"/>
        <v>0</v>
      </c>
    </row>
    <row r="19" spans="1:38" ns3:dyDescent="0.5">
      <c r="A19" s="5" t="s">
        <v>46</v>
      </c>
      <c r="B19" s="99">
        <v>0</v>
      </c>
      <c r="C19" s="99">
        <v>0</v>
      </c>
      <c r="D19" s="99">
        <v>0</v>
      </c>
      <c r="E19" s="99">
        <v>0</v>
      </c>
      <c r="F19" s="99">
        <v>0</v>
      </c>
      <c r="G19" s="99">
        <v>0</v>
      </c>
      <c r="H19" s="99">
        <v>0</v>
      </c>
      <c r="I19" s="99">
        <v>0</v>
      </c>
      <c r="J19" s="99">
        <v>0</v>
      </c>
      <c r="K19" s="99">
        <v>0</v>
      </c>
      <c r="L19" s="99">
        <v>0</v>
      </c>
      <c r="M19" s="99">
        <v>0</v>
      </c>
      <c r="N19" s="99">
        <v>0</v>
      </c>
      <c r="O19" s="99">
        <v>0</v>
      </c>
      <c r="P19" s="99">
        <v>0</v>
      </c>
      <c r="Q19" s="99">
        <v>0</v>
      </c>
      <c r="R19" s="99">
        <v>0</v>
      </c>
      <c r="S19" s="99">
        <v>0</v>
      </c>
      <c r="T19" s="99">
        <v>0</v>
      </c>
      <c r="U19" s="99">
        <v>0</v>
      </c>
      <c r="V19" s="99">
        <v>0</v>
      </c>
      <c r="W19" s="99">
        <v>0</v>
      </c>
      <c r="X19" s="99">
        <v>0</v>
      </c>
      <c r="Y19" s="99">
        <v>0</v>
      </c>
      <c r="Z19" s="99">
        <v>0</v>
      </c>
      <c r="AA19" s="99">
        <v>0</v>
      </c>
      <c r="AB19" s="99">
        <v>0</v>
      </c>
      <c r="AC19" s="99">
        <v>0</v>
      </c>
      <c r="AD19" s="99">
        <v>0</v>
      </c>
      <c r="AE19" s="99">
        <v>0</v>
      </c>
      <c r="AF19" s="99">
        <v>0</v>
      </c>
      <c r="AG19" s="99">
        <v>0</v>
      </c>
      <c r="AH19" s="99">
        <v>0</v>
      </c>
      <c r="AI19" s="99">
        <v>0</v>
      </c>
      <c r="AJ19" s="99">
        <v>0</v>
      </c>
      <c r="AK19" s="99">
        <v>0</v>
      </c>
      <c r="AL19" s="110">
        <f t="shared" si="33"/>
        <v>0</v>
      </c>
    </row>
    <row r="20" spans="1:38" ns3:dyDescent="0.5">
      <c r="A20" s="9" t="s">
        <v>47</v>
      </c>
      <c r="B20" s="15">
        <f t="shared" ref="B20:R20" si="34">SUM(B13:B19)</f>
        <v>200</v>
      </c>
      <c r="C20" s="15">
        <f t="shared" si="34"/>
        <v>200</v>
      </c>
      <c r="D20" s="15">
        <f t="shared" si="34"/>
        <v>200</v>
      </c>
      <c r="E20" s="15">
        <f t="shared" si="34"/>
        <v>200</v>
      </c>
      <c r="F20" s="15">
        <f t="shared" si="34"/>
        <v>100</v>
      </c>
      <c r="G20" s="15">
        <f t="shared" si="34"/>
        <v>800</v>
      </c>
      <c r="H20" s="15">
        <f t="shared" si="34"/>
        <v>800</v>
      </c>
      <c r="I20" s="15">
        <f t="shared" si="34"/>
        <v>800</v>
      </c>
      <c r="J20" s="15">
        <f t="shared" si="34"/>
        <v>800</v>
      </c>
      <c r="K20" s="15">
        <f t="shared" si="34"/>
        <v>800</v>
      </c>
      <c r="L20" s="15">
        <f t="shared" si="34"/>
        <v>800</v>
      </c>
      <c r="M20" s="15">
        <f t="shared" si="34"/>
        <v>850</v>
      </c>
      <c r="N20" s="15">
        <f t="shared" si="34"/>
        <v>850</v>
      </c>
      <c r="O20" s="15">
        <f t="shared" si="34"/>
        <v>850</v>
      </c>
      <c r="P20" s="15">
        <f t="shared" si="34"/>
        <v>850</v>
      </c>
      <c r="Q20" s="15">
        <f t="shared" si="34"/>
        <v>850</v>
      </c>
      <c r="R20" s="15">
        <f t="shared" si="34"/>
        <v>850</v>
      </c>
      <c r="S20" s="15">
        <f t="shared" ref="S20:AK20" si="35">SUM(S13:S19)</f>
        <v>850</v>
      </c>
      <c r="T20" s="15">
        <f t="shared" si="35"/>
        <v>850</v>
      </c>
      <c r="U20" s="15">
        <f t="shared" si="35"/>
        <v>850</v>
      </c>
      <c r="V20" s="15">
        <f t="shared" si="35"/>
        <v>850</v>
      </c>
      <c r="W20" s="15">
        <f t="shared" si="35"/>
        <v>850</v>
      </c>
      <c r="X20" s="15">
        <f t="shared" si="35"/>
        <v>850</v>
      </c>
      <c r="Y20" s="15">
        <f t="shared" si="35"/>
        <v>850</v>
      </c>
      <c r="Z20" s="15">
        <f t="shared" si="35"/>
        <v>850</v>
      </c>
      <c r="AA20" s="15">
        <f t="shared" si="35"/>
        <v>850</v>
      </c>
      <c r="AB20" s="15">
        <f t="shared" si="35"/>
        <v>850</v>
      </c>
      <c r="AC20" s="15">
        <f t="shared" si="35"/>
        <v>850</v>
      </c>
      <c r="AD20" s="15">
        <f t="shared" si="35"/>
        <v>850</v>
      </c>
      <c r="AE20" s="15">
        <f t="shared" si="35"/>
        <v>850</v>
      </c>
      <c r="AF20" s="15">
        <f t="shared" si="35"/>
        <v>850</v>
      </c>
      <c r="AG20" s="15">
        <f t="shared" si="35"/>
        <v>850</v>
      </c>
      <c r="AH20" s="15">
        <f t="shared" si="35"/>
        <v>850</v>
      </c>
      <c r="AI20" s="15">
        <f t="shared" si="35"/>
        <v>850</v>
      </c>
      <c r="AJ20" s="15">
        <f t="shared" si="35"/>
        <v>850</v>
      </c>
      <c r="AK20" s="15">
        <f t="shared" si="35"/>
        <v>850</v>
      </c>
      <c r="AL20" s="110">
        <f t="shared" si="33"/>
        <v>26950</v>
      </c>
    </row>
    <row r="21" spans="1:38" ns3:dyDescent="0.5">
      <c r="A21" s="9"/>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113"/>
    </row>
    <row r="22" spans="1:38" ns3:dyDescent="0.5">
      <c r="A22" s="9" t="s">
        <v>48</v>
      </c>
      <c r="B22" s="15">
        <f t="shared" ref="B22:AL22" si="36">B10+B20</f>
        <v>19200</v>
      </c>
      <c r="C22" s="15">
        <f t="shared" si="36"/>
        <v>33200</v>
      </c>
      <c r="D22" s="15">
        <f t="shared" si="36"/>
        <v>33200</v>
      </c>
      <c r="E22" s="15">
        <f t="shared" si="36"/>
        <v>33200</v>
      </c>
      <c r="F22" s="15">
        <f t="shared" si="36"/>
        <v>33100</v>
      </c>
      <c r="G22" s="15">
        <f t="shared" si="36"/>
        <v>33800</v>
      </c>
      <c r="H22" s="15">
        <f t="shared" si="36"/>
        <v>36800</v>
      </c>
      <c r="I22" s="15">
        <f t="shared" si="36"/>
        <v>31800</v>
      </c>
      <c r="J22" s="15">
        <f t="shared" si="36"/>
        <v>31800</v>
      </c>
      <c r="K22" s="15">
        <f t="shared" si="36"/>
        <v>31800</v>
      </c>
      <c r="L22" s="15">
        <f t="shared" si="36"/>
        <v>36800</v>
      </c>
      <c r="M22" s="15">
        <f t="shared" si="36"/>
        <v>36850</v>
      </c>
      <c r="N22" s="15">
        <f t="shared" si="36"/>
        <v>36850</v>
      </c>
      <c r="O22" s="15">
        <f t="shared" si="36"/>
        <v>36850</v>
      </c>
      <c r="P22" s="15">
        <f t="shared" si="36"/>
        <v>36850</v>
      </c>
      <c r="Q22" s="15">
        <f t="shared" si="36"/>
        <v>36850</v>
      </c>
      <c r="R22" s="15">
        <f t="shared" si="36"/>
        <v>36850</v>
      </c>
      <c r="S22" s="15">
        <f t="shared" ref="S22:AK22" si="37">S10+S20</f>
        <v>36850</v>
      </c>
      <c r="T22" s="15">
        <f t="shared" si="37"/>
        <v>36850</v>
      </c>
      <c r="U22" s="15">
        <f t="shared" si="37"/>
        <v>36850</v>
      </c>
      <c r="V22" s="15">
        <f t="shared" si="37"/>
        <v>36850</v>
      </c>
      <c r="W22" s="15">
        <f t="shared" si="37"/>
        <v>36850</v>
      </c>
      <c r="X22" s="15">
        <f t="shared" si="37"/>
        <v>36850</v>
      </c>
      <c r="Y22" s="15">
        <f t="shared" si="37"/>
        <v>36850</v>
      </c>
      <c r="Z22" s="15">
        <f t="shared" si="37"/>
        <v>36850</v>
      </c>
      <c r="AA22" s="15">
        <f t="shared" si="37"/>
        <v>36850</v>
      </c>
      <c r="AB22" s="15">
        <f t="shared" si="37"/>
        <v>36850</v>
      </c>
      <c r="AC22" s="15">
        <f t="shared" si="37"/>
        <v>36850</v>
      </c>
      <c r="AD22" s="15">
        <f t="shared" si="37"/>
        <v>36850</v>
      </c>
      <c r="AE22" s="15">
        <f t="shared" si="37"/>
        <v>36850</v>
      </c>
      <c r="AF22" s="15">
        <f t="shared" si="37"/>
        <v>36850</v>
      </c>
      <c r="AG22" s="15">
        <f t="shared" si="37"/>
        <v>36850</v>
      </c>
      <c r="AH22" s="15">
        <f t="shared" si="37"/>
        <v>36850</v>
      </c>
      <c r="AI22" s="15">
        <f t="shared" si="37"/>
        <v>36850</v>
      </c>
      <c r="AJ22" s="15">
        <f t="shared" si="37"/>
        <v>36850</v>
      </c>
      <c r="AK22" s="15">
        <f t="shared" si="37"/>
        <v>36850</v>
      </c>
      <c r="AL22" s="108">
        <f t="shared" si="36"/>
        <v>1275950</v>
      </c>
    </row>
    <row r="23" spans="1:38" ht="16.5" ns3:dyDescent="0.5">
      <c r="A23" s="81" t="s">
        <v>144</v>
      </c>
      <c r="B23" s="106"/>
      <c r="C23" s="107"/>
      <c r="D23" s="107"/>
      <c r="E23" s="107"/>
      <c r="F23" s="107"/>
      <c r="G23" s="107"/>
      <c r="H23" s="107"/>
      <c r="I23" s="107"/>
      <c r="J23" s="107"/>
      <c r="K23" s="107"/>
      <c r="L23" s="107"/>
      <c r="M23" s="107"/>
      <c r="N23" s="107"/>
      <c r="O23" s="107"/>
      <c r="P23" s="107"/>
      <c r="Q23" s="107"/>
      <c r="R23" s="107"/>
      <c r="S23" s="107"/>
      <c r="AL23" s="109"/>
    </row>
    <row r="24" spans="1:38" ht="48.65" customHeight="1" thickBot="1" ns3:dyDescent="0.55000000000000004">
      <c r="B24" s="75" t="str">
        <f>B3</f>
        <v>Month 1</v>
      </c>
      <c r="C24" s="75" t="str">
        <f t="shared" ref="C24:AL24" si="38">C3</f>
        <v>Month 2</v>
      </c>
      <c r="D24" s="75" t="str">
        <f t="shared" si="38"/>
        <v>Month 3</v>
      </c>
      <c r="E24" s="75" t="str">
        <f t="shared" si="38"/>
        <v>Month 4</v>
      </c>
      <c r="F24" s="75" t="str">
        <f t="shared" si="38"/>
        <v>Month 5</v>
      </c>
      <c r="G24" s="75" t="str">
        <f t="shared" si="38"/>
        <v>Month 6</v>
      </c>
      <c r="H24" s="75" t="str">
        <f t="shared" si="38"/>
        <v>Month 7</v>
      </c>
      <c r="I24" s="75" t="str">
        <f t="shared" si="38"/>
        <v>Month 8</v>
      </c>
      <c r="J24" s="75" t="str">
        <f t="shared" si="38"/>
        <v>Month 9</v>
      </c>
      <c r="K24" s="75" t="str">
        <f t="shared" si="38"/>
        <v>Month 10</v>
      </c>
      <c r="L24" s="75" t="str">
        <f t="shared" si="38"/>
        <v>Month 11</v>
      </c>
      <c r="M24" s="75" t="str">
        <f t="shared" si="38"/>
        <v>Month 12</v>
      </c>
      <c r="N24" s="75" t="str">
        <f t="shared" si="38"/>
        <v>Month 13</v>
      </c>
      <c r="O24" s="75" t="str">
        <f t="shared" si="38"/>
        <v>Month 14</v>
      </c>
      <c r="P24" s="75" t="str">
        <f t="shared" si="38"/>
        <v>Month 15</v>
      </c>
      <c r="Q24" s="75" t="str">
        <f t="shared" si="38"/>
        <v>Month 16</v>
      </c>
      <c r="R24" s="75" t="str">
        <f t="shared" si="38"/>
        <v>Month 17</v>
      </c>
      <c r="S24" s="75" t="str">
        <f t="shared" ref="S24:AK24" si="39">S3</f>
        <v>Month 18</v>
      </c>
      <c r="T24" s="75" t="str">
        <f t="shared" si="39"/>
        <v>Month 19</v>
      </c>
      <c r="U24" s="75" t="str">
        <f t="shared" si="39"/>
        <v>Month 20</v>
      </c>
      <c r="V24" s="75" t="str">
        <f t="shared" si="39"/>
        <v>Month 21</v>
      </c>
      <c r="W24" s="75" t="str">
        <f t="shared" si="39"/>
        <v>Month 22</v>
      </c>
      <c r="X24" s="75" t="str">
        <f t="shared" si="39"/>
        <v>Month 23</v>
      </c>
      <c r="Y24" s="75" t="str">
        <f t="shared" si="39"/>
        <v>Month 24</v>
      </c>
      <c r="Z24" s="75" t="str">
        <f t="shared" si="39"/>
        <v>Month 25</v>
      </c>
      <c r="AA24" s="75" t="str">
        <f t="shared" si="39"/>
        <v>Month 26</v>
      </c>
      <c r="AB24" s="75" t="str">
        <f t="shared" si="39"/>
        <v>Month 27</v>
      </c>
      <c r="AC24" s="75" t="str">
        <f t="shared" si="39"/>
        <v>Month 28</v>
      </c>
      <c r="AD24" s="75" t="str">
        <f t="shared" si="39"/>
        <v>Month 29</v>
      </c>
      <c r="AE24" s="75" t="str">
        <f t="shared" si="39"/>
        <v>Month 30</v>
      </c>
      <c r="AF24" s="75" t="str">
        <f t="shared" si="39"/>
        <v>Month 31</v>
      </c>
      <c r="AG24" s="75" t="str">
        <f t="shared" si="39"/>
        <v>Month 32</v>
      </c>
      <c r="AH24" s="75" t="str">
        <f t="shared" si="39"/>
        <v>Month 33</v>
      </c>
      <c r="AI24" s="75" t="str">
        <f t="shared" si="39"/>
        <v>Month 34</v>
      </c>
      <c r="AJ24" s="75" t="str">
        <f t="shared" si="39"/>
        <v>Month 35</v>
      </c>
      <c r="AK24" s="75" t="str">
        <f t="shared" si="39"/>
        <v>Month 36</v>
      </c>
      <c r="AL24" s="112" t="str">
        <f t="shared" si="38"/>
        <v>Totals 36 Months</v>
      </c>
    </row>
    <row r="25" spans="1:38" ht="15.5" thickTop="1" ns3:dyDescent="0.5"/>
    <row r="27" spans="1:38" ns3:dyDescent="0.5">
      <c r="A27" s="20" t="inlineStr">
        <is>
          <t>Planning assumptions: Month 7 Indonesia outsourced technical developer S$3,000/month; Month 19 Singapore implementation/customer-success hire S$4,500/month; Month 25 Singapore sales/operations hire S$4,000/month. CPF/SDL apply only to Singapore employees; contractor treatment and rates require confirmation. Employee income tax is not an employer cash expense.</t>
        </is>
      </c>
    </row>
    <row r="28" spans="1:38" ns3:dyDescent="0.5">
      <c r="A28" s="21"/>
    </row>
    <row r="29" spans="1:38" ns3:dyDescent="0.5">
      <c r="A29" s="21"/>
    </row>
  </sheetData>
  <sheetProtection formatColumns="0" formatRows="0"/>
  <phoneticPr fontId="3" type="noConversion"/>
  <conditionalFormatting sqref="B4:AK9 B13:AK19">
    <cfRule type="containsBlanks" dxfId="3" priority="1" stopIfTrue="1">
      <formula>LEN(TRIM(B4))=0</formula>
    </cfRule>
  </conditionalFormatting>
  <printOptions horizontalCentered="1"/>
  <pageMargins left="0.25" right="0.25" top="0.75" bottom="0.75" header="0.3" footer="0.3"/>
  <pageSetup scale="61" orientation="landscape" ns4:id="rId1"/>
  <headerFooter scaleWithDoc="0">
    <oddHeader>&amp;C&amp;"Gill Sans MT,Regular"&amp;12Payroll Year 1</oddHeader>
    <oddFooter>&amp;L&amp;"Gill Sans MT,Regular"&amp;12&amp;F&amp;C&amp;"Gill Sans MT,Regular"&amp;12&amp;A&amp;R&amp;"Gill Sans MT,Regular"&amp;12&amp;D &amp;T</oddFooter>
  </headerFooter>
  <ignoredErrors>
    <ignoredError sqref="C4:G4 I4:L4" unlockedFormula="1"/>
  </ignoredErrors>
</worksheet>
</file>

<file path=xl/worksheets/sheet4.xml><?xml version="1.0" encoding="utf-8"?>
<worksheet xmlns="http://schemas.openxmlformats.org/spreadsheetml/2006/main" xmlns:ns1="http://schemas.openxmlformats.org/markup-compatibility/2006" xmlns:ns2="http://schemas.microsoft.com/office/spreadsheetml/2014/revision" xmlns:ns3="http://schemas.microsoft.com/office/spreadsheetml/2009/9/ac" xmlns:ns4="http://schemas.openxmlformats.org/officeDocument/2006/relationships" ns1:Ignorable="x14ac xr xr2 xr3" ns2:uid="{00000000-0001-0000-0400-000000000000}">
  <sheetPr codeName="Sheet5">
    <tabColor rgb="FFFFC95B"/>
    <pageSetUpPr fitToPage="1"/>
  </sheetPr>
  <dimension ref="A2:AM47"/>
  <sheetViews>
    <sheetView topLeftCell="B7" zoomScale="80" zoomScaleNormal="80" zoomScalePageLayoutView="60" workbookViewId="0">
      <pane xSplit="1" ySplit="3" topLeftCell="C38" activePane="bottomRight" state="frozen"/>
      <selection activeCell="B7" sqref="B7"/>
      <selection pane="topRight" activeCell="C7" sqref="C7"/>
      <selection pane="bottomLeft" activeCell="B9" sqref="B9"/>
      <selection pane="bottomRight" activeCell="L43" sqref="L43"/>
    </sheetView>
  </sheetViews>
  <sheetFormatPr defaultColWidth="8.90625" defaultRowHeight="15" ns3:dyDescent="0.5"/>
  <cols>
    <col min="1" max="1" width="8.90625" style="11"/>
    <col min="2" max="2" width="40.6328125" style="11" customWidth="1"/>
    <col min="3" max="38" width="10.6328125" style="11" customWidth="1"/>
    <col min="39" max="39" width="14.08984375" style="11" customWidth="1"/>
    <col min="40" max="16384" width="8.90625" style="11"/>
  </cols>
  <sheetData>
    <row r="2" spans="1:39" ns3:dyDescent="0.5">
      <c r="A2" s="23"/>
      <c r="B2" s="14" t="s">
        <v>102</v>
      </c>
      <c r="C2" s="13"/>
      <c r="D2" s="24"/>
      <c r="T2" s="13"/>
      <c r="U2" s="24"/>
    </row>
    <row r="3" spans="1:39" ht="18" customHeight="1" ns3:dyDescent="0.5">
      <c r="A3" s="23"/>
      <c r="B3" s="13"/>
      <c r="C3" s="13"/>
      <c r="D3" s="24"/>
      <c r="T3" s="13"/>
      <c r="U3" s="24"/>
    </row>
    <row r="4" spans="1:39" ns3:dyDescent="0.5">
      <c r="A4" s="23"/>
      <c r="B4" s="25" t="s">
        <v>51</v>
      </c>
      <c r="C4" s="145" t="s">
        <v>52</v>
      </c>
      <c r="D4" s="145"/>
      <c r="T4" s="145" t="s">
        <v>52</v>
      </c>
      <c r="U4" s="145"/>
    </row>
    <row r="5" spans="1:39" ns3:dyDescent="0.5">
      <c r="A5" s="23"/>
      <c r="B5" s="11" t="str">
        <f>IF(ISBLANK(Directions!C6), "Owner", Directions!C6)</f>
        <v>Owner</v>
      </c>
      <c r="C5" s="11" t="str">
        <f>IF(ISBLANK(Directions!D6), "Company 1", Directions!D6)</f>
        <v>Company 1</v>
      </c>
      <c r="E5" s="22"/>
      <c r="T5" s="11" t="str">
        <f>IF(ISBLANK(Directions!U6), "Company 1", Directions!U6)</f>
        <v>Company 1</v>
      </c>
      <c r="V5" s="22"/>
    </row>
    <row r="6" spans="1:39" ns3:dyDescent="0.5">
      <c r="A6" s="23"/>
    </row>
    <row r="7" spans="1:39" s="117" customFormat="1" ht="16.5" ns3:dyDescent="0.5">
      <c r="A7" s="115"/>
      <c r="B7" s="81" t="s">
        <v>145</v>
      </c>
      <c r="C7" s="116"/>
      <c r="D7" s="116"/>
      <c r="E7" s="116"/>
      <c r="F7" s="116"/>
      <c r="G7" s="116"/>
      <c r="H7" s="116"/>
      <c r="I7" s="116"/>
      <c r="J7" s="116"/>
      <c r="K7" s="116"/>
      <c r="L7" s="116"/>
      <c r="M7" s="116"/>
      <c r="N7" s="116"/>
      <c r="O7" s="116"/>
      <c r="P7" s="116"/>
      <c r="Q7" s="116"/>
      <c r="R7" s="116"/>
      <c r="S7" s="116"/>
    </row>
    <row r="8" spans="1:39" ht="21" ns3:dyDescent="0.6">
      <c r="A8" s="23"/>
      <c r="B8" s="105" t="s">
        <v>113</v>
      </c>
      <c r="D8" s="104"/>
      <c r="E8" s="104"/>
      <c r="F8" s="104"/>
      <c r="G8" s="104"/>
      <c r="H8" s="104"/>
      <c r="I8" s="104"/>
      <c r="J8" s="104"/>
      <c r="K8" s="104"/>
      <c r="L8" s="104"/>
      <c r="M8" s="104"/>
      <c r="N8" s="104"/>
      <c r="O8" s="104"/>
      <c r="P8" s="104"/>
      <c r="Q8" s="104"/>
      <c r="R8" s="104"/>
      <c r="S8" s="104"/>
      <c r="U8" s="104"/>
      <c r="V8" s="104"/>
      <c r="W8" s="104"/>
      <c r="X8" s="104"/>
      <c r="Y8" s="104"/>
      <c r="Z8" s="104"/>
      <c r="AA8" s="104"/>
      <c r="AB8" s="104"/>
      <c r="AC8" s="104"/>
      <c r="AD8" s="104"/>
      <c r="AE8" s="104"/>
      <c r="AF8" s="104"/>
      <c r="AG8" s="104"/>
      <c r="AH8" s="104"/>
      <c r="AI8" s="104"/>
      <c r="AJ8" s="104"/>
      <c r="AK8" s="104"/>
      <c r="AL8" s="104"/>
      <c r="AM8" s="104"/>
    </row>
    <row r="9" spans="1:39" ht="32.25" customHeight="1" thickBot="1" ns3:dyDescent="0.55000000000000004">
      <c r="A9" s="23"/>
      <c r="B9" s="98" t="s">
        <v>114</v>
      </c>
      <c r="C9" s="75" t="s">
        <v>91</v>
      </c>
      <c r="D9" s="75" t="s">
        <v>92</v>
      </c>
      <c r="E9" s="75" t="s">
        <v>93</v>
      </c>
      <c r="F9" s="75" t="s">
        <v>94</v>
      </c>
      <c r="G9" s="75" t="s">
        <v>95</v>
      </c>
      <c r="H9" s="75" t="s">
        <v>96</v>
      </c>
      <c r="I9" s="75" t="s">
        <v>97</v>
      </c>
      <c r="J9" s="75" t="s">
        <v>98</v>
      </c>
      <c r="K9" s="75" t="s">
        <v>99</v>
      </c>
      <c r="L9" s="75" t="s">
        <v>100</v>
      </c>
      <c r="M9" s="75" t="s">
        <v>101</v>
      </c>
      <c r="N9" s="75" t="s">
        <v>84</v>
      </c>
      <c r="O9" s="75" t="s">
        <v>85</v>
      </c>
      <c r="P9" s="75" t="s">
        <v>86</v>
      </c>
      <c r="Q9" s="75" t="s">
        <v>87</v>
      </c>
      <c r="R9" s="75" t="s">
        <v>88</v>
      </c>
      <c r="S9" s="75" t="s">
        <v>89</v>
      </c>
      <c r="T9" s="75" t="s">
        <v>90</v>
      </c>
      <c r="U9" s="75" t="s">
        <v>137</v>
      </c>
      <c r="V9" s="75" t="s">
        <v>119</v>
      </c>
      <c r="W9" s="75" t="s">
        <v>120</v>
      </c>
      <c r="X9" s="75" t="s">
        <v>121</v>
      </c>
      <c r="Y9" s="75" t="s">
        <v>122</v>
      </c>
      <c r="Z9" s="75" t="s">
        <v>123</v>
      </c>
      <c r="AA9" s="75" t="s">
        <v>124</v>
      </c>
      <c r="AB9" s="75" t="s">
        <v>125</v>
      </c>
      <c r="AC9" s="75" t="s">
        <v>126</v>
      </c>
      <c r="AD9" s="75" t="s">
        <v>127</v>
      </c>
      <c r="AE9" s="75" t="s">
        <v>128</v>
      </c>
      <c r="AF9" s="75" t="s">
        <v>129</v>
      </c>
      <c r="AG9" s="75" t="s">
        <v>130</v>
      </c>
      <c r="AH9" s="75" t="s">
        <v>131</v>
      </c>
      <c r="AI9" s="75" t="s">
        <v>132</v>
      </c>
      <c r="AJ9" s="75" t="s">
        <v>133</v>
      </c>
      <c r="AK9" s="75" t="s">
        <v>134</v>
      </c>
      <c r="AL9" s="75" t="s">
        <v>135</v>
      </c>
      <c r="AM9" s="75" t="s">
        <v>138</v>
      </c>
    </row>
    <row r="10" spans="1:39" ht="15.5" thickTop="1" ns3:dyDescent="0.5">
      <c r="A10" s="23"/>
      <c r="B10" s="27" t="s">
        <v>69</v>
      </c>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row>
    <row r="11" spans="1:39" ns3:dyDescent="0.5">
      <c r="A11" s="23"/>
      <c r="B11" s="29" t="inlineStr">
        <is>
          <t>Marketing / advertising</t>
        </is>
      </c>
      <c r="C11" s="30">
        <v>300</v>
      </c>
      <c r="D11" s="30">
        <v>300</v>
      </c>
      <c r="E11" s="30">
        <v>300</v>
      </c>
      <c r="F11" s="30">
        <v>300</v>
      </c>
      <c r="G11" s="30">
        <v>300</v>
      </c>
      <c r="H11" s="30">
        <v>300</v>
      </c>
      <c r="I11" s="30">
        <v>800</v>
      </c>
      <c r="J11" s="30">
        <v>800</v>
      </c>
      <c r="K11" s="30">
        <v>800</v>
      </c>
      <c r="L11" s="30">
        <v>800</v>
      </c>
      <c r="M11" s="30">
        <v>800</v>
      </c>
      <c r="N11" s="30">
        <v>800</v>
      </c>
      <c r="O11" s="30">
        <v>800</v>
      </c>
      <c r="P11" s="30">
        <v>800</v>
      </c>
      <c r="Q11" s="30">
        <v>800</v>
      </c>
      <c r="R11" s="30">
        <v>800</v>
      </c>
      <c r="S11" s="30">
        <v>800</v>
      </c>
      <c r="T11" s="30">
        <v>800</v>
      </c>
      <c r="U11" s="30">
        <v>800</v>
      </c>
      <c r="V11" s="30">
        <v>800</v>
      </c>
      <c r="W11" s="30">
        <v>800</v>
      </c>
      <c r="X11" s="30">
        <v>800</v>
      </c>
      <c r="Y11" s="30">
        <v>800</v>
      </c>
      <c r="Z11" s="30">
        <v>800</v>
      </c>
      <c r="AA11" s="30">
        <v>800</v>
      </c>
      <c r="AB11" s="30">
        <v>800</v>
      </c>
      <c r="AC11" s="30">
        <v>800</v>
      </c>
      <c r="AD11" s="30">
        <v>800</v>
      </c>
      <c r="AE11" s="30">
        <v>800</v>
      </c>
      <c r="AF11" s="30">
        <v>800</v>
      </c>
      <c r="AG11" s="30">
        <v>800</v>
      </c>
      <c r="AH11" s="30">
        <v>800</v>
      </c>
      <c r="AI11" s="30">
        <v>800</v>
      </c>
      <c r="AJ11" s="30">
        <v>800</v>
      </c>
      <c r="AK11" s="30">
        <v>800</v>
      </c>
      <c r="AL11" s="30">
        <v>800</v>
      </c>
      <c r="AM11" s="135">
        <f>SUM(C11:AL11)</f>
        <v>13000</v>
      </c>
    </row>
    <row r="12" spans="1:39" ns3:dyDescent="0.5">
      <c r="A12" s="23"/>
      <c r="B12" s="29" t="inlineStr">
        <is>
          <t>Product QA / testing and system-tweaking support</t>
        </is>
      </c>
      <c r="C12" s="30">
        <v>500</v>
      </c>
      <c r="D12" s="30">
        <v>2000</v>
      </c>
      <c r="E12" s="30">
        <v>500</v>
      </c>
      <c r="F12" s="30">
        <v>2000</v>
      </c>
      <c r="G12" s="30">
        <v>500</v>
      </c>
      <c r="H12" s="30">
        <v>2000</v>
      </c>
      <c r="I12" s="30">
        <v>500</v>
      </c>
      <c r="J12" s="30">
        <v>500</v>
      </c>
      <c r="K12" s="30">
        <v>500</v>
      </c>
      <c r="L12" s="30">
        <v>500</v>
      </c>
      <c r="M12" s="30">
        <v>500</v>
      </c>
      <c r="N12" s="30">
        <v>500</v>
      </c>
      <c r="O12" s="30">
        <v>500</v>
      </c>
      <c r="P12" s="30">
        <v>500</v>
      </c>
      <c r="Q12" s="30">
        <v>500</v>
      </c>
      <c r="R12" s="30">
        <v>500</v>
      </c>
      <c r="S12" s="30">
        <v>500</v>
      </c>
      <c r="T12" s="30">
        <v>500</v>
      </c>
      <c r="U12" s="30">
        <v>500</v>
      </c>
      <c r="V12" s="30">
        <v>500</v>
      </c>
      <c r="W12" s="30">
        <v>500</v>
      </c>
      <c r="X12" s="30">
        <v>500</v>
      </c>
      <c r="Y12" s="30">
        <v>500</v>
      </c>
      <c r="Z12" s="30">
        <v>500</v>
      </c>
      <c r="AA12" s="30">
        <v>500</v>
      </c>
      <c r="AB12" s="30">
        <v>500</v>
      </c>
      <c r="AC12" s="30">
        <v>500</v>
      </c>
      <c r="AD12" s="30">
        <v>500</v>
      </c>
      <c r="AE12" s="30">
        <v>500</v>
      </c>
      <c r="AF12" s="30">
        <v>500</v>
      </c>
      <c r="AG12" s="30">
        <v>500</v>
      </c>
      <c r="AH12" s="30">
        <v>500</v>
      </c>
      <c r="AI12" s="30">
        <v>500</v>
      </c>
      <c r="AJ12" s="30">
        <v>500</v>
      </c>
      <c r="AK12" s="30">
        <v>500</v>
      </c>
      <c r="AL12" s="30">
        <v>500</v>
      </c>
      <c r="AM12" s="135">
        <f t="shared" ref="AM12:AM32" si="0">SUM(C12:AL12)</f>
        <v>50000</v>
      </c>
    </row>
    <row r="13" spans="1:39" ns3:dyDescent="0.5">
      <c r="A13" s="23"/>
      <c r="B13" s="29" t="inlineStr">
        <is>
          <t>Payment processing / commissions</t>
        </is>
      </c>
      <c r="C13" s="30">
        <v>0</v>
      </c>
      <c r="D13" s="30">
        <v>0</v>
      </c>
      <c r="E13" s="30">
        <v>0</v>
      </c>
      <c r="F13" s="30">
        <v>0</v>
      </c>
      <c r="G13" s="30">
        <v>0</v>
      </c>
      <c r="H13" s="30">
        <v>0</v>
      </c>
      <c r="I13" s="30">
        <v>0</v>
      </c>
      <c r="J13" s="30">
        <v>0</v>
      </c>
      <c r="K13" s="30">
        <v>0</v>
      </c>
      <c r="L13" s="30">
        <v>0</v>
      </c>
      <c r="M13" s="30">
        <v>0</v>
      </c>
      <c r="N13" s="30">
        <v>0</v>
      </c>
      <c r="O13" s="30">
        <v>0</v>
      </c>
      <c r="P13" s="30">
        <v>0</v>
      </c>
      <c r="Q13" s="30">
        <v>0</v>
      </c>
      <c r="R13" s="30">
        <v>0</v>
      </c>
      <c r="S13" s="30">
        <v>0</v>
      </c>
      <c r="T13" s="30">
        <v>0</v>
      </c>
      <c r="U13" s="30">
        <v>0</v>
      </c>
      <c r="V13" s="30">
        <v>0</v>
      </c>
      <c r="W13" s="30">
        <v>0</v>
      </c>
      <c r="X13" s="30">
        <v>0</v>
      </c>
      <c r="Y13" s="30">
        <v>0</v>
      </c>
      <c r="Z13" s="30">
        <v>0</v>
      </c>
      <c r="AA13" s="30">
        <v>0</v>
      </c>
      <c r="AB13" s="30">
        <v>0</v>
      </c>
      <c r="AC13" s="30">
        <v>0</v>
      </c>
      <c r="AD13" s="30">
        <v>0</v>
      </c>
      <c r="AE13" s="30">
        <v>0</v>
      </c>
      <c r="AF13" s="30">
        <v>0</v>
      </c>
      <c r="AG13" s="30">
        <v>0</v>
      </c>
      <c r="AH13" s="30">
        <v>0</v>
      </c>
      <c r="AI13" s="30">
        <v>0</v>
      </c>
      <c r="AJ13" s="30">
        <v>0</v>
      </c>
      <c r="AK13" s="30">
        <v>0</v>
      </c>
      <c r="AL13" s="30">
        <v>0</v>
      </c>
      <c r="AM13" s="135">
        <f t="shared" si="0"/>
        <v>0</v>
      </c>
    </row>
    <row r="14" spans="1:39" ns3:dyDescent="0.5">
      <c r="A14" s="23"/>
      <c r="B14" s="29" t="inlineStr">
        <is>
          <t>Outsourced Indonesia developer / technical support</t>
        </is>
      </c>
      <c r="C14" s="30">
        <v>0</v>
      </c>
      <c r="D14" s="30">
        <v>0</v>
      </c>
      <c r="E14" s="30">
        <v>0</v>
      </c>
      <c r="F14" s="30">
        <v>0</v>
      </c>
      <c r="G14" s="30">
        <v>0</v>
      </c>
      <c r="H14" s="30">
        <v>0</v>
      </c>
      <c r="I14" s="30">
        <v>3000</v>
      </c>
      <c r="J14" s="30">
        <v>3000</v>
      </c>
      <c r="K14" s="30">
        <v>3000</v>
      </c>
      <c r="L14" s="30">
        <v>3000</v>
      </c>
      <c r="M14" s="30">
        <v>3000</v>
      </c>
      <c r="N14" s="30">
        <v>3000</v>
      </c>
      <c r="O14" s="30">
        <v>3000</v>
      </c>
      <c r="P14" s="30">
        <v>3000</v>
      </c>
      <c r="Q14" s="30">
        <v>3000</v>
      </c>
      <c r="R14" s="30">
        <v>3000</v>
      </c>
      <c r="S14" s="30">
        <v>3000</v>
      </c>
      <c r="T14" s="30">
        <v>3000</v>
      </c>
      <c r="U14" s="30">
        <v>3000</v>
      </c>
      <c r="V14" s="30">
        <v>3000</v>
      </c>
      <c r="W14" s="30">
        <v>3000</v>
      </c>
      <c r="X14" s="30">
        <v>3000</v>
      </c>
      <c r="Y14" s="30">
        <v>3000</v>
      </c>
      <c r="Z14" s="30">
        <v>3000</v>
      </c>
      <c r="AA14" s="30">
        <v>3000</v>
      </c>
      <c r="AB14" s="30">
        <v>3000</v>
      </c>
      <c r="AC14" s="30">
        <v>3000</v>
      </c>
      <c r="AD14" s="30">
        <v>3000</v>
      </c>
      <c r="AE14" s="30">
        <v>3000</v>
      </c>
      <c r="AF14" s="30">
        <v>3000</v>
      </c>
      <c r="AG14" s="30">
        <v>3000</v>
      </c>
      <c r="AH14" s="30">
        <v>3000</v>
      </c>
      <c r="AI14" s="30">
        <v>3000</v>
      </c>
      <c r="AJ14" s="30">
        <v>3000</v>
      </c>
      <c r="AK14" s="30">
        <v>3000</v>
      </c>
      <c r="AL14" s="30">
        <v>3000</v>
      </c>
      <c r="AM14" s="135">
        <f t="shared" si="0"/>
        <v>0</v>
      </c>
    </row>
    <row r="15" spans="1:39" ns3:dyDescent="0.5">
      <c r="A15" s="23"/>
      <c r="B15" s="29" t="inlineStr">
        <is>
          <t>Business insurance</t>
        </is>
      </c>
      <c r="C15" s="30">
        <v>150</v>
      </c>
      <c r="D15" s="30">
        <v>150</v>
      </c>
      <c r="E15" s="30">
        <v>150</v>
      </c>
      <c r="F15" s="30">
        <v>150</v>
      </c>
      <c r="G15" s="30">
        <v>150</v>
      </c>
      <c r="H15" s="30">
        <v>150</v>
      </c>
      <c r="I15" s="30">
        <v>150</v>
      </c>
      <c r="J15" s="30">
        <v>150</v>
      </c>
      <c r="K15" s="30">
        <v>150</v>
      </c>
      <c r="L15" s="30">
        <v>150</v>
      </c>
      <c r="M15" s="30">
        <v>150</v>
      </c>
      <c r="N15" s="30">
        <v>150</v>
      </c>
      <c r="O15" s="30">
        <v>150</v>
      </c>
      <c r="P15" s="30">
        <v>150</v>
      </c>
      <c r="Q15" s="30">
        <v>150</v>
      </c>
      <c r="R15" s="30">
        <v>150</v>
      </c>
      <c r="S15" s="30">
        <v>150</v>
      </c>
      <c r="T15" s="30">
        <v>150</v>
      </c>
      <c r="U15" s="30">
        <v>150</v>
      </c>
      <c r="V15" s="30">
        <v>150</v>
      </c>
      <c r="W15" s="30">
        <v>150</v>
      </c>
      <c r="X15" s="30">
        <v>150</v>
      </c>
      <c r="Y15" s="30">
        <v>150</v>
      </c>
      <c r="Z15" s="30">
        <v>150</v>
      </c>
      <c r="AA15" s="30">
        <v>150</v>
      </c>
      <c r="AB15" s="30">
        <v>150</v>
      </c>
      <c r="AC15" s="30">
        <v>150</v>
      </c>
      <c r="AD15" s="30">
        <v>150</v>
      </c>
      <c r="AE15" s="30">
        <v>150</v>
      </c>
      <c r="AF15" s="30">
        <v>150</v>
      </c>
      <c r="AG15" s="30">
        <v>150</v>
      </c>
      <c r="AH15" s="30">
        <v>150</v>
      </c>
      <c r="AI15" s="30">
        <v>150</v>
      </c>
      <c r="AJ15" s="30">
        <v>150</v>
      </c>
      <c r="AK15" s="30">
        <v>150</v>
      </c>
      <c r="AL15" s="30">
        <v>150</v>
      </c>
      <c r="AM15" s="135">
        <f t="shared" si="0"/>
        <v>0</v>
      </c>
    </row>
    <row r="16" spans="1:39" ns3:dyDescent="0.5">
      <c r="A16" s="23"/>
      <c r="B16" s="29" t="inlineStr">
        <is>
          <t>Accounting / legal / tax support</t>
        </is>
      </c>
      <c r="C16" s="30">
        <v>500</v>
      </c>
      <c r="D16" s="30">
        <v>500</v>
      </c>
      <c r="E16" s="30">
        <v>500</v>
      </c>
      <c r="F16" s="30">
        <v>500</v>
      </c>
      <c r="G16" s="30">
        <v>500</v>
      </c>
      <c r="H16" s="30">
        <v>500</v>
      </c>
      <c r="I16" s="30">
        <v>500</v>
      </c>
      <c r="J16" s="30">
        <v>500</v>
      </c>
      <c r="K16" s="30">
        <v>500</v>
      </c>
      <c r="L16" s="30">
        <v>500</v>
      </c>
      <c r="M16" s="30">
        <v>500</v>
      </c>
      <c r="N16" s="30">
        <v>500</v>
      </c>
      <c r="O16" s="30">
        <v>500</v>
      </c>
      <c r="P16" s="30">
        <v>500</v>
      </c>
      <c r="Q16" s="30">
        <v>500</v>
      </c>
      <c r="R16" s="30">
        <v>500</v>
      </c>
      <c r="S16" s="30">
        <v>500</v>
      </c>
      <c r="T16" s="30">
        <v>500</v>
      </c>
      <c r="U16" s="30">
        <v>500</v>
      </c>
      <c r="V16" s="30">
        <v>500</v>
      </c>
      <c r="W16" s="30">
        <v>500</v>
      </c>
      <c r="X16" s="30">
        <v>500</v>
      </c>
      <c r="Y16" s="30">
        <v>500</v>
      </c>
      <c r="Z16" s="30">
        <v>500</v>
      </c>
      <c r="AA16" s="30">
        <v>500</v>
      </c>
      <c r="AB16" s="30">
        <v>500</v>
      </c>
      <c r="AC16" s="30">
        <v>500</v>
      </c>
      <c r="AD16" s="30">
        <v>500</v>
      </c>
      <c r="AE16" s="30">
        <v>500</v>
      </c>
      <c r="AF16" s="30">
        <v>500</v>
      </c>
      <c r="AG16" s="30">
        <v>500</v>
      </c>
      <c r="AH16" s="30">
        <v>500</v>
      </c>
      <c r="AI16" s="30">
        <v>500</v>
      </c>
      <c r="AJ16" s="30">
        <v>500</v>
      </c>
      <c r="AK16" s="30">
        <v>500</v>
      </c>
      <c r="AL16" s="30">
        <v>500</v>
      </c>
      <c r="AM16" s="135">
        <f t="shared" si="0"/>
        <v>35000</v>
      </c>
    </row>
    <row r="17" spans="1:39" ns3:dyDescent="0.5">
      <c r="A17" s="23"/>
      <c r="B17" s="29" t="inlineStr">
        <is>
          <t>SaaS / software licences</t>
        </is>
      </c>
      <c r="C17" s="101">
        <v>500</v>
      </c>
      <c r="D17" s="101">
        <v>500</v>
      </c>
      <c r="E17" s="101">
        <v>500</v>
      </c>
      <c r="F17" s="101">
        <v>500</v>
      </c>
      <c r="G17" s="101">
        <v>500</v>
      </c>
      <c r="H17" s="101">
        <v>500</v>
      </c>
      <c r="I17" s="101">
        <v>500</v>
      </c>
      <c r="J17" s="101">
        <v>500</v>
      </c>
      <c r="K17" s="101">
        <v>500</v>
      </c>
      <c r="L17" s="101">
        <v>500</v>
      </c>
      <c r="M17" s="101">
        <v>500</v>
      </c>
      <c r="N17" s="101">
        <v>500</v>
      </c>
      <c r="O17" s="101">
        <v>500</v>
      </c>
      <c r="P17" s="101">
        <v>500</v>
      </c>
      <c r="Q17" s="101">
        <v>500</v>
      </c>
      <c r="R17" s="101">
        <v>500</v>
      </c>
      <c r="S17" s="101">
        <v>500</v>
      </c>
      <c r="T17" s="101">
        <v>500</v>
      </c>
      <c r="U17" s="101">
        <v>500</v>
      </c>
      <c r="V17" s="101">
        <v>500</v>
      </c>
      <c r="W17" s="101">
        <v>500</v>
      </c>
      <c r="X17" s="101">
        <v>500</v>
      </c>
      <c r="Y17" s="101">
        <v>500</v>
      </c>
      <c r="Z17" s="101">
        <v>500</v>
      </c>
      <c r="AA17" s="101">
        <v>500</v>
      </c>
      <c r="AB17" s="101">
        <v>500</v>
      </c>
      <c r="AC17" s="101">
        <v>500</v>
      </c>
      <c r="AD17" s="101">
        <v>500</v>
      </c>
      <c r="AE17" s="101">
        <v>500</v>
      </c>
      <c r="AF17" s="101">
        <v>500</v>
      </c>
      <c r="AG17" s="101">
        <v>500</v>
      </c>
      <c r="AH17" s="101">
        <v>500</v>
      </c>
      <c r="AI17" s="101">
        <v>500</v>
      </c>
      <c r="AJ17" s="101">
        <v>500</v>
      </c>
      <c r="AK17" s="101">
        <v>500</v>
      </c>
      <c r="AL17" s="101">
        <v>500</v>
      </c>
      <c r="AM17" s="135">
        <f t="shared" si="0"/>
        <v>0</v>
      </c>
    </row>
    <row r="18" spans="1:39" ns3:dyDescent="0.5">
      <c r="A18" s="23"/>
      <c r="B18" s="29" t="inlineStr">
        <is>
          <t>Reusable trial systems / prototype equipment</t>
        </is>
      </c>
      <c r="C18" s="101">
        <v>15000</v>
      </c>
      <c r="D18" s="101">
        <v>0</v>
      </c>
      <c r="E18" s="101">
        <v>0</v>
      </c>
      <c r="F18" s="101">
        <v>0</v>
      </c>
      <c r="G18" s="101">
        <v>0</v>
      </c>
      <c r="H18" s="101">
        <v>0</v>
      </c>
      <c r="I18" s="101">
        <v>0</v>
      </c>
      <c r="J18" s="101">
        <v>0</v>
      </c>
      <c r="K18" s="101">
        <v>0</v>
      </c>
      <c r="L18" s="101">
        <v>0</v>
      </c>
      <c r="M18" s="101">
        <v>0</v>
      </c>
      <c r="N18" s="101">
        <v>0</v>
      </c>
      <c r="O18" s="101">
        <v>0</v>
      </c>
      <c r="P18" s="101">
        <v>0</v>
      </c>
      <c r="Q18" s="101">
        <v>0</v>
      </c>
      <c r="R18" s="101">
        <v>0</v>
      </c>
      <c r="S18" s="101">
        <v>0</v>
      </c>
      <c r="T18" s="101">
        <v>0</v>
      </c>
      <c r="U18" s="101">
        <v>0</v>
      </c>
      <c r="V18" s="101">
        <v>0</v>
      </c>
      <c r="W18" s="101">
        <v>0</v>
      </c>
      <c r="X18" s="101">
        <v>0</v>
      </c>
      <c r="Y18" s="101">
        <v>0</v>
      </c>
      <c r="Z18" s="101">
        <v>0</v>
      </c>
      <c r="AA18" s="101">
        <v>0</v>
      </c>
      <c r="AB18" s="101">
        <v>0</v>
      </c>
      <c r="AC18" s="101">
        <v>0</v>
      </c>
      <c r="AD18" s="101">
        <v>0</v>
      </c>
      <c r="AE18" s="101">
        <v>0</v>
      </c>
      <c r="AF18" s="101">
        <v>0</v>
      </c>
      <c r="AG18" s="101">
        <v>0</v>
      </c>
      <c r="AH18" s="101">
        <v>0</v>
      </c>
      <c r="AI18" s="101">
        <v>0</v>
      </c>
      <c r="AJ18" s="101">
        <v>0</v>
      </c>
      <c r="AK18" s="101">
        <v>0</v>
      </c>
      <c r="AL18" s="101">
        <v>0</v>
      </c>
      <c r="AM18" s="135">
        <f t="shared" si="0"/>
        <v>9000</v>
      </c>
    </row>
    <row r="19" spans="1:39" ns3:dyDescent="0.5">
      <c r="A19" s="23"/>
      <c r="B19" s="29" t="inlineStr">
        <is>
          <t>Trial-site deployment / installation</t>
        </is>
      </c>
      <c r="C19" s="101">
        <v>0</v>
      </c>
      <c r="D19" s="101">
        <v>0</v>
      </c>
      <c r="E19" s="101">
        <v>0</v>
      </c>
      <c r="F19" s="101">
        <v>800</v>
      </c>
      <c r="G19" s="101">
        <v>800</v>
      </c>
      <c r="H19" s="101">
        <v>800</v>
      </c>
      <c r="I19" s="101">
        <v>800</v>
      </c>
      <c r="J19" s="101">
        <v>800</v>
      </c>
      <c r="K19" s="101">
        <v>800</v>
      </c>
      <c r="L19" s="101">
        <v>800</v>
      </c>
      <c r="M19" s="101">
        <v>800</v>
      </c>
      <c r="N19" s="101">
        <v>800</v>
      </c>
      <c r="O19" s="101">
        <v>800</v>
      </c>
      <c r="P19" s="101">
        <v>0</v>
      </c>
      <c r="Q19" s="101">
        <v>0</v>
      </c>
      <c r="R19" s="101">
        <v>0</v>
      </c>
      <c r="S19" s="101">
        <v>0</v>
      </c>
      <c r="T19" s="101">
        <v>0</v>
      </c>
      <c r="U19" s="101">
        <v>0</v>
      </c>
      <c r="V19" s="101">
        <v>0</v>
      </c>
      <c r="W19" s="101">
        <v>0</v>
      </c>
      <c r="X19" s="101">
        <v>0</v>
      </c>
      <c r="Y19" s="101">
        <v>0</v>
      </c>
      <c r="Z19" s="101">
        <v>0</v>
      </c>
      <c r="AA19" s="101">
        <v>0</v>
      </c>
      <c r="AB19" s="101">
        <v>0</v>
      </c>
      <c r="AC19" s="101">
        <v>0</v>
      </c>
      <c r="AD19" s="101">
        <v>0</v>
      </c>
      <c r="AE19" s="101">
        <v>0</v>
      </c>
      <c r="AF19" s="101">
        <v>0</v>
      </c>
      <c r="AG19" s="101">
        <v>0</v>
      </c>
      <c r="AH19" s="101">
        <v>0</v>
      </c>
      <c r="AI19" s="101">
        <v>0</v>
      </c>
      <c r="AJ19" s="101">
        <v>0</v>
      </c>
      <c r="AK19" s="101">
        <v>0</v>
      </c>
      <c r="AL19" s="101">
        <v>0</v>
      </c>
      <c r="AM19" s="135">
        <f t="shared" si="0"/>
        <v>0</v>
      </c>
    </row>
    <row r="20" spans="1:39" ns3:dyDescent="0.5">
      <c r="A20" s="23"/>
      <c r="B20" s="29" t="s">
        <v>109</v>
      </c>
      <c r="C20" s="101">
        <v>1800</v>
      </c>
      <c r="D20" s="101">
        <v>1800</v>
      </c>
      <c r="E20" s="101">
        <v>1800</v>
      </c>
      <c r="F20" s="101">
        <v>1800</v>
      </c>
      <c r="G20" s="101">
        <v>1800</v>
      </c>
      <c r="H20" s="101">
        <v>1800</v>
      </c>
      <c r="I20" s="101">
        <v>1800</v>
      </c>
      <c r="J20" s="101">
        <v>1800</v>
      </c>
      <c r="K20" s="101">
        <v>1800</v>
      </c>
      <c r="L20" s="101">
        <v>1800</v>
      </c>
      <c r="M20" s="101">
        <v>1800</v>
      </c>
      <c r="N20" s="101">
        <v>1800</v>
      </c>
      <c r="O20" s="101">
        <v>1800</v>
      </c>
      <c r="P20" s="101">
        <v>1800</v>
      </c>
      <c r="Q20" s="101">
        <v>1800</v>
      </c>
      <c r="R20" s="101">
        <v>1800</v>
      </c>
      <c r="S20" s="101">
        <v>1800</v>
      </c>
      <c r="T20" s="101">
        <v>1800</v>
      </c>
      <c r="U20" s="101">
        <v>1800</v>
      </c>
      <c r="V20" s="101">
        <v>1800</v>
      </c>
      <c r="W20" s="101">
        <v>1800</v>
      </c>
      <c r="X20" s="101">
        <v>1800</v>
      </c>
      <c r="Y20" s="101">
        <v>1800</v>
      </c>
      <c r="Z20" s="101">
        <v>1800</v>
      </c>
      <c r="AA20" s="101">
        <v>1800</v>
      </c>
      <c r="AB20" s="101">
        <v>1800</v>
      </c>
      <c r="AC20" s="101">
        <v>1800</v>
      </c>
      <c r="AD20" s="101">
        <v>1800</v>
      </c>
      <c r="AE20" s="101">
        <v>1800</v>
      </c>
      <c r="AF20" s="101">
        <v>1800</v>
      </c>
      <c r="AG20" s="101">
        <v>1800</v>
      </c>
      <c r="AH20" s="101">
        <v>1800</v>
      </c>
      <c r="AI20" s="101">
        <v>1800</v>
      </c>
      <c r="AJ20" s="101">
        <v>1800</v>
      </c>
      <c r="AK20" s="101">
        <v>1800</v>
      </c>
      <c r="AL20" s="101">
        <v>1800</v>
      </c>
      <c r="AM20" s="135">
        <f t="shared" si="0"/>
        <v>64800</v>
      </c>
    </row>
    <row r="21" spans="1:39" ns3:dyDescent="0.5">
      <c r="A21" s="23"/>
      <c r="B21" s="29" t="inlineStr">
        <is>
          <t>Repairs and maintenance</t>
        </is>
      </c>
      <c r="C21" s="101">
        <v>200</v>
      </c>
      <c r="D21" s="101">
        <v>200</v>
      </c>
      <c r="E21" s="101">
        <v>200</v>
      </c>
      <c r="F21" s="101">
        <v>200</v>
      </c>
      <c r="G21" s="101">
        <v>200</v>
      </c>
      <c r="H21" s="101">
        <v>200</v>
      </c>
      <c r="I21" s="101">
        <v>200</v>
      </c>
      <c r="J21" s="102">
        <v>200</v>
      </c>
      <c r="K21" s="101">
        <v>200</v>
      </c>
      <c r="L21" s="101">
        <v>200</v>
      </c>
      <c r="M21" s="101">
        <v>200</v>
      </c>
      <c r="N21" s="101">
        <v>200</v>
      </c>
      <c r="O21" s="101">
        <v>200</v>
      </c>
      <c r="P21" s="101">
        <v>200</v>
      </c>
      <c r="Q21" s="101">
        <v>200</v>
      </c>
      <c r="R21" s="101">
        <v>200</v>
      </c>
      <c r="S21" s="101">
        <v>200</v>
      </c>
      <c r="T21" s="101">
        <v>200</v>
      </c>
      <c r="U21" s="101">
        <v>200</v>
      </c>
      <c r="V21" s="101">
        <v>200</v>
      </c>
      <c r="W21" s="101">
        <v>200</v>
      </c>
      <c r="X21" s="101">
        <v>200</v>
      </c>
      <c r="Y21" s="101">
        <v>200</v>
      </c>
      <c r="Z21" s="101">
        <v>200</v>
      </c>
      <c r="AA21" s="102">
        <v>200</v>
      </c>
      <c r="AB21" s="101">
        <v>200</v>
      </c>
      <c r="AC21" s="101">
        <v>200</v>
      </c>
      <c r="AD21" s="101">
        <v>200</v>
      </c>
      <c r="AE21" s="101">
        <v>200</v>
      </c>
      <c r="AF21" s="101">
        <v>200</v>
      </c>
      <c r="AG21" s="101">
        <v>200</v>
      </c>
      <c r="AH21" s="102">
        <v>200</v>
      </c>
      <c r="AI21" s="101">
        <v>200</v>
      </c>
      <c r="AJ21" s="101">
        <v>200</v>
      </c>
      <c r="AK21" s="101">
        <v>200</v>
      </c>
      <c r="AL21" s="101">
        <v>200</v>
      </c>
      <c r="AM21" s="135">
        <f t="shared" si="0"/>
        <v>0</v>
      </c>
    </row>
    <row r="22" spans="1:39" ns3:dyDescent="0.5">
      <c r="A22" s="23"/>
      <c r="B22" s="29" t="s">
        <v>104</v>
      </c>
      <c r="C22" s="101">
        <v>300</v>
      </c>
      <c r="D22" s="101">
        <v>300</v>
      </c>
      <c r="E22" s="101">
        <v>300</v>
      </c>
      <c r="F22" s="101">
        <v>500</v>
      </c>
      <c r="G22" s="101">
        <v>500</v>
      </c>
      <c r="H22" s="101">
        <v>500</v>
      </c>
      <c r="I22" s="101">
        <v>3000</v>
      </c>
      <c r="J22" s="102">
        <v>500</v>
      </c>
      <c r="K22" s="101">
        <v>500</v>
      </c>
      <c r="L22" s="101">
        <v>500</v>
      </c>
      <c r="M22" s="101">
        <v>500</v>
      </c>
      <c r="N22" s="101">
        <v>500</v>
      </c>
      <c r="O22" s="101">
        <v>3000</v>
      </c>
      <c r="P22" s="101">
        <v>300</v>
      </c>
      <c r="Q22" s="101">
        <v>300</v>
      </c>
      <c r="R22" s="101">
        <v>300</v>
      </c>
      <c r="S22" s="101">
        <v>300</v>
      </c>
      <c r="T22" s="101">
        <v>300</v>
      </c>
      <c r="U22" s="101">
        <v>2800</v>
      </c>
      <c r="V22" s="101">
        <v>300</v>
      </c>
      <c r="W22" s="101">
        <v>300</v>
      </c>
      <c r="X22" s="101">
        <v>300</v>
      </c>
      <c r="Y22" s="101">
        <v>300</v>
      </c>
      <c r="Z22" s="101">
        <v>300</v>
      </c>
      <c r="AA22" s="102">
        <v>2800</v>
      </c>
      <c r="AB22" s="101">
        <v>300</v>
      </c>
      <c r="AC22" s="101">
        <v>300</v>
      </c>
      <c r="AD22" s="101">
        <v>300</v>
      </c>
      <c r="AE22" s="101">
        <v>300</v>
      </c>
      <c r="AF22" s="101">
        <v>300</v>
      </c>
      <c r="AG22" s="101">
        <v>2800</v>
      </c>
      <c r="AH22" s="102">
        <v>300</v>
      </c>
      <c r="AI22" s="101">
        <v>300</v>
      </c>
      <c r="AJ22" s="101">
        <v>300</v>
      </c>
      <c r="AK22" s="101">
        <v>300</v>
      </c>
      <c r="AL22" s="101">
        <v>300</v>
      </c>
      <c r="AM22" s="135">
        <f t="shared" si="0"/>
        <v>12000</v>
      </c>
    </row>
    <row r="23" spans="1:39" ns3:dyDescent="0.5">
      <c r="A23" s="23"/>
      <c r="B23" s="29" t="inlineStr">
        <is>
          <t>Travel, meals and entertainment</t>
        </is>
      </c>
      <c r="C23" s="101">
        <v>200</v>
      </c>
      <c r="D23" s="101">
        <v>200</v>
      </c>
      <c r="E23" s="101">
        <v>200</v>
      </c>
      <c r="F23" s="101">
        <v>200</v>
      </c>
      <c r="G23" s="101">
        <v>200</v>
      </c>
      <c r="H23" s="101">
        <v>200</v>
      </c>
      <c r="I23" s="101">
        <v>1200</v>
      </c>
      <c r="J23" s="102">
        <v>200</v>
      </c>
      <c r="K23" s="101">
        <v>200</v>
      </c>
      <c r="L23" s="101">
        <v>200</v>
      </c>
      <c r="M23" s="101">
        <v>200</v>
      </c>
      <c r="N23" s="101">
        <v>200</v>
      </c>
      <c r="O23" s="101">
        <v>1200</v>
      </c>
      <c r="P23" s="101">
        <v>200</v>
      </c>
      <c r="Q23" s="101">
        <v>200</v>
      </c>
      <c r="R23" s="101">
        <v>200</v>
      </c>
      <c r="S23" s="101">
        <v>200</v>
      </c>
      <c r="T23" s="101">
        <v>200</v>
      </c>
      <c r="U23" s="101">
        <v>1200</v>
      </c>
      <c r="V23" s="101">
        <v>200</v>
      </c>
      <c r="W23" s="101">
        <v>200</v>
      </c>
      <c r="X23" s="101">
        <v>200</v>
      </c>
      <c r="Y23" s="101">
        <v>200</v>
      </c>
      <c r="Z23" s="101">
        <v>200</v>
      </c>
      <c r="AA23" s="102">
        <v>1200</v>
      </c>
      <c r="AB23" s="101">
        <v>200</v>
      </c>
      <c r="AC23" s="101">
        <v>200</v>
      </c>
      <c r="AD23" s="101">
        <v>200</v>
      </c>
      <c r="AE23" s="101">
        <v>200</v>
      </c>
      <c r="AF23" s="101">
        <v>200</v>
      </c>
      <c r="AG23" s="101">
        <v>1200</v>
      </c>
      <c r="AH23" s="102">
        <v>200</v>
      </c>
      <c r="AI23" s="101">
        <v>200</v>
      </c>
      <c r="AJ23" s="101">
        <v>200</v>
      </c>
      <c r="AK23" s="101">
        <v>200</v>
      </c>
      <c r="AL23" s="101">
        <v>200</v>
      </c>
      <c r="AM23" s="135">
        <f t="shared" si="0"/>
        <v>107500</v>
      </c>
    </row>
    <row r="24" spans="1:39" ns3:dyDescent="0.5">
      <c r="A24" s="23"/>
      <c r="B24" s="29" t="s">
        <v>12</v>
      </c>
      <c r="C24" s="101">
        <v>150</v>
      </c>
      <c r="D24" s="101">
        <v>150</v>
      </c>
      <c r="E24" s="101">
        <v>150</v>
      </c>
      <c r="F24" s="101">
        <v>150</v>
      </c>
      <c r="G24" s="101">
        <v>150</v>
      </c>
      <c r="H24" s="101">
        <v>150</v>
      </c>
      <c r="I24" s="101">
        <v>150</v>
      </c>
      <c r="J24" s="101">
        <v>150</v>
      </c>
      <c r="K24" s="101">
        <v>150</v>
      </c>
      <c r="L24" s="101">
        <v>150</v>
      </c>
      <c r="M24" s="101">
        <v>150</v>
      </c>
      <c r="N24" s="101">
        <v>150</v>
      </c>
      <c r="O24" s="101">
        <v>150</v>
      </c>
      <c r="P24" s="101">
        <v>150</v>
      </c>
      <c r="Q24" s="101">
        <v>150</v>
      </c>
      <c r="R24" s="101">
        <v>150</v>
      </c>
      <c r="S24" s="101">
        <v>150</v>
      </c>
      <c r="T24" s="101">
        <v>150</v>
      </c>
      <c r="U24" s="101">
        <v>150</v>
      </c>
      <c r="V24" s="101">
        <v>150</v>
      </c>
      <c r="W24" s="101">
        <v>150</v>
      </c>
      <c r="X24" s="101">
        <v>150</v>
      </c>
      <c r="Y24" s="101">
        <v>150</v>
      </c>
      <c r="Z24" s="101">
        <v>150</v>
      </c>
      <c r="AA24" s="101">
        <v>150</v>
      </c>
      <c r="AB24" s="101">
        <v>150</v>
      </c>
      <c r="AC24" s="101">
        <v>150</v>
      </c>
      <c r="AD24" s="101">
        <v>150</v>
      </c>
      <c r="AE24" s="101">
        <v>150</v>
      </c>
      <c r="AF24" s="101">
        <v>150</v>
      </c>
      <c r="AG24" s="101">
        <v>150</v>
      </c>
      <c r="AH24" s="101">
        <v>150</v>
      </c>
      <c r="AI24" s="101">
        <v>150</v>
      </c>
      <c r="AJ24" s="101">
        <v>150</v>
      </c>
      <c r="AK24" s="101">
        <v>150</v>
      </c>
      <c r="AL24" s="101">
        <v>150</v>
      </c>
      <c r="AM24" s="135">
        <f t="shared" si="0"/>
        <v>5400</v>
      </c>
    </row>
    <row r="25" spans="1:39" ns3:dyDescent="0.5">
      <c r="A25" s="23"/>
      <c r="B25" s="29" t="s">
        <v>72</v>
      </c>
      <c r="C25" s="101">
        <v>400</v>
      </c>
      <c r="D25" s="101">
        <v>400</v>
      </c>
      <c r="E25" s="101">
        <v>400</v>
      </c>
      <c r="F25" s="101">
        <v>400</v>
      </c>
      <c r="G25" s="101">
        <v>400</v>
      </c>
      <c r="H25" s="101">
        <v>7400</v>
      </c>
      <c r="I25" s="101">
        <v>400</v>
      </c>
      <c r="J25" s="101">
        <v>400</v>
      </c>
      <c r="K25" s="101">
        <v>400</v>
      </c>
      <c r="L25" s="101">
        <v>400</v>
      </c>
      <c r="M25" s="101">
        <v>400</v>
      </c>
      <c r="N25" s="101">
        <v>400</v>
      </c>
      <c r="O25" s="101">
        <v>400</v>
      </c>
      <c r="P25" s="101">
        <v>400</v>
      </c>
      <c r="Q25" s="101">
        <v>400</v>
      </c>
      <c r="R25" s="101">
        <v>400</v>
      </c>
      <c r="S25" s="101">
        <v>400</v>
      </c>
      <c r="T25" s="101">
        <v>7400</v>
      </c>
      <c r="U25" s="101">
        <v>400</v>
      </c>
      <c r="V25" s="101">
        <v>400</v>
      </c>
      <c r="W25" s="101">
        <v>400</v>
      </c>
      <c r="X25" s="101">
        <v>400</v>
      </c>
      <c r="Y25" s="101">
        <v>400</v>
      </c>
      <c r="Z25" s="101">
        <v>400</v>
      </c>
      <c r="AA25" s="101">
        <v>400</v>
      </c>
      <c r="AB25" s="101">
        <v>400</v>
      </c>
      <c r="AC25" s="101">
        <v>400</v>
      </c>
      <c r="AD25" s="101">
        <v>400</v>
      </c>
      <c r="AE25" s="101">
        <v>400</v>
      </c>
      <c r="AF25" s="101">
        <v>7400</v>
      </c>
      <c r="AG25" s="101">
        <v>400</v>
      </c>
      <c r="AH25" s="101">
        <v>400</v>
      </c>
      <c r="AI25" s="101">
        <v>400</v>
      </c>
      <c r="AJ25" s="101">
        <v>400</v>
      </c>
      <c r="AK25" s="101">
        <v>400</v>
      </c>
      <c r="AL25" s="101">
        <v>400</v>
      </c>
      <c r="AM25" s="135">
        <f t="shared" si="0"/>
        <v>7200</v>
      </c>
    </row>
    <row r="26" spans="1:39" ns3:dyDescent="0.5">
      <c r="A26" s="23"/>
      <c r="B26" s="9" t="s">
        <v>13</v>
      </c>
      <c r="C26" s="15">
        <f t="shared" ref="C26:L26" si="1">SUM(C11:C25)</f>
        <v>12400</v>
      </c>
      <c r="D26" s="15">
        <f t="shared" si="1"/>
        <v>12400</v>
      </c>
      <c r="E26" s="15">
        <f t="shared" si="1"/>
        <v>13400</v>
      </c>
      <c r="F26" s="15">
        <f t="shared" si="1"/>
        <v>59400</v>
      </c>
      <c r="G26" s="15">
        <f t="shared" si="1"/>
        <v>5400</v>
      </c>
      <c r="H26" s="15">
        <f t="shared" si="1"/>
        <v>2900</v>
      </c>
      <c r="I26" s="15">
        <f t="shared" si="1"/>
        <v>2900</v>
      </c>
      <c r="J26" s="15">
        <f t="shared" si="1"/>
        <v>2900</v>
      </c>
      <c r="K26" s="15">
        <f t="shared" si="1"/>
        <v>5400</v>
      </c>
      <c r="L26" s="15">
        <f t="shared" si="1"/>
        <v>2900</v>
      </c>
      <c r="M26" s="15">
        <f t="shared" ref="M26:S26" si="2">SUM(M11:M25)</f>
        <v>4900</v>
      </c>
      <c r="N26" s="15">
        <f t="shared" si="2"/>
        <v>5900</v>
      </c>
      <c r="O26" s="15">
        <f t="shared" si="2"/>
        <v>2900</v>
      </c>
      <c r="P26" s="15">
        <f t="shared" si="2"/>
        <v>2900</v>
      </c>
      <c r="Q26" s="15">
        <f t="shared" si="2"/>
        <v>2900</v>
      </c>
      <c r="R26" s="15">
        <f t="shared" si="2"/>
        <v>2900</v>
      </c>
      <c r="S26" s="15">
        <f t="shared" si="2"/>
        <v>2900</v>
      </c>
      <c r="T26" s="15">
        <f t="shared" ref="T26:AC26" si="3">SUM(T11:T25)</f>
        <v>12400</v>
      </c>
      <c r="U26" s="15">
        <f t="shared" si="3"/>
        <v>12400</v>
      </c>
      <c r="V26" s="15">
        <f t="shared" si="3"/>
        <v>13400</v>
      </c>
      <c r="W26" s="15">
        <f t="shared" si="3"/>
        <v>59400</v>
      </c>
      <c r="X26" s="15">
        <f t="shared" si="3"/>
        <v>5400</v>
      </c>
      <c r="Y26" s="15">
        <f t="shared" si="3"/>
        <v>2900</v>
      </c>
      <c r="Z26" s="15">
        <f t="shared" si="3"/>
        <v>2900</v>
      </c>
      <c r="AA26" s="15">
        <f t="shared" si="3"/>
        <v>2900</v>
      </c>
      <c r="AB26" s="15">
        <f t="shared" si="3"/>
        <v>5400</v>
      </c>
      <c r="AC26" s="15">
        <f t="shared" si="3"/>
        <v>2900</v>
      </c>
      <c r="AD26" s="15">
        <f t="shared" ref="AD26:AE26" si="4">SUM(AD11:AD25)</f>
        <v>4900</v>
      </c>
      <c r="AE26" s="15">
        <f t="shared" si="4"/>
        <v>5900</v>
      </c>
      <c r="AF26" s="15">
        <f t="shared" ref="AF26:AJ26" si="5">SUM(AF11:AF25)</f>
        <v>2900</v>
      </c>
      <c r="AG26" s="15">
        <f t="shared" si="5"/>
        <v>2900</v>
      </c>
      <c r="AH26" s="15">
        <f t="shared" si="5"/>
        <v>2900</v>
      </c>
      <c r="AI26" s="15">
        <f t="shared" si="5"/>
        <v>5400</v>
      </c>
      <c r="AJ26" s="15">
        <f t="shared" si="5"/>
        <v>2900</v>
      </c>
      <c r="AK26" s="15">
        <f t="shared" ref="AK26:AL26" si="6">SUM(AK11:AK25)</f>
        <v>4900</v>
      </c>
      <c r="AL26" s="15">
        <f t="shared" si="6"/>
        <v>5900</v>
      </c>
      <c r="AM26" s="136">
        <f t="shared" ref="AM26" si="7">SUM(AM11:AM25)</f>
        <v>303900</v>
      </c>
    </row>
    <row r="27" spans="1:39" ns3:dyDescent="0.5">
      <c r="A27" s="23"/>
      <c r="B27" s="9"/>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35">
        <f t="shared" si="0"/>
        <v>0</v>
      </c>
    </row>
    <row r="28" spans="1:39" ht="16" ns3:dyDescent="0.5">
      <c r="A28" s="23"/>
      <c r="B28" s="90" t="inlineStr">
        <is>
          <t>Other project / administrative costs</t>
        </is>
      </c>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35">
        <f t="shared" si="0"/>
        <v>0</v>
      </c>
    </row>
    <row r="29" spans="1:39" ht="16" ns3:dyDescent="0.5">
      <c r="B29" s="91" t="inlineStr">
        <is>
          <t>IP / patent / technical filing allowance</t>
        </is>
      </c>
      <c r="C29" s="31">
        <v>0</v>
      </c>
      <c r="D29" s="31">
        <v>0</v>
      </c>
      <c r="E29" s="31">
        <v>0</v>
      </c>
      <c r="F29" s="31">
        <v>0</v>
      </c>
      <c r="G29" s="31">
        <v>0</v>
      </c>
      <c r="H29" s="31">
        <v>7000</v>
      </c>
      <c r="I29" s="31">
        <v>0</v>
      </c>
      <c r="J29" s="31">
        <v>0</v>
      </c>
      <c r="K29" s="31">
        <v>0</v>
      </c>
      <c r="L29" s="31">
        <v>0</v>
      </c>
      <c r="M29" s="31">
        <v>0</v>
      </c>
      <c r="N29" s="31">
        <v>0</v>
      </c>
      <c r="O29" s="31">
        <v>0</v>
      </c>
      <c r="P29" s="31">
        <v>0</v>
      </c>
      <c r="Q29" s="31">
        <v>0</v>
      </c>
      <c r="R29" s="31">
        <v>0</v>
      </c>
      <c r="S29" s="31">
        <v>0</v>
      </c>
      <c r="T29" s="31">
        <v>7000</v>
      </c>
      <c r="U29" s="31">
        <v>0</v>
      </c>
      <c r="V29" s="31">
        <v>0</v>
      </c>
      <c r="W29" s="31">
        <v>0</v>
      </c>
      <c r="X29" s="31">
        <v>0</v>
      </c>
      <c r="Y29" s="31">
        <v>0</v>
      </c>
      <c r="Z29" s="31">
        <v>0</v>
      </c>
      <c r="AA29" s="31">
        <v>0</v>
      </c>
      <c r="AB29" s="31">
        <v>0</v>
      </c>
      <c r="AC29" s="31">
        <v>0</v>
      </c>
      <c r="AD29" s="31">
        <v>0</v>
      </c>
      <c r="AE29" s="31">
        <v>0</v>
      </c>
      <c r="AF29" s="31">
        <v>7000</v>
      </c>
      <c r="AG29" s="31">
        <v>0</v>
      </c>
      <c r="AH29" s="31">
        <v>0</v>
      </c>
      <c r="AI29" s="31">
        <v>0</v>
      </c>
      <c r="AJ29" s="31">
        <v>0</v>
      </c>
      <c r="AK29" s="31">
        <v>0</v>
      </c>
      <c r="AL29" s="31">
        <v>0</v>
      </c>
      <c r="AM29" s="135">
        <f t="shared" si="0"/>
        <v>81000</v>
      </c>
    </row>
    <row r="30" spans="1:39" ht="16" ns3:dyDescent="0.5">
      <c r="B30" s="91" t="inlineStr">
        <is>
          <t>Corporate income tax provision (not modelled before profit)</t>
        </is>
      </c>
      <c r="C30" s="12">
        <v>0</v>
      </c>
      <c r="D30" s="12">
        <v>0</v>
      </c>
      <c r="E30" s="12">
        <v>0</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v>0</v>
      </c>
      <c r="W30" s="12">
        <v>0</v>
      </c>
      <c r="X30" s="12">
        <v>0</v>
      </c>
      <c r="Y30" s="12">
        <v>0</v>
      </c>
      <c r="Z30" s="12">
        <v>0</v>
      </c>
      <c r="AA30" s="12">
        <v>0</v>
      </c>
      <c r="AB30" s="12">
        <v>0</v>
      </c>
      <c r="AC30" s="12">
        <v>0</v>
      </c>
      <c r="AD30" s="12">
        <v>0</v>
      </c>
      <c r="AE30" s="12">
        <v>0</v>
      </c>
      <c r="AF30" s="12">
        <v>0</v>
      </c>
      <c r="AG30" s="12">
        <v>0</v>
      </c>
      <c r="AH30" s="12">
        <v>0</v>
      </c>
      <c r="AI30" s="12">
        <v>0</v>
      </c>
      <c r="AJ30" s="12">
        <v>0</v>
      </c>
      <c r="AK30" s="12">
        <v>0</v>
      </c>
      <c r="AL30" s="12">
        <v>0</v>
      </c>
      <c r="AM30" s="135">
        <f t="shared" si="0"/>
        <v>0</v>
      </c>
    </row>
    <row r="31" spans="1:39" ns3:dyDescent="0.5">
      <c r="B31" s="92" t="inlineStr">
        <is>
          <t>Corporate secretary / annual filings</t>
        </is>
      </c>
      <c r="C31" s="31">
        <v>100</v>
      </c>
      <c r="D31" s="31">
        <v>100</v>
      </c>
      <c r="E31" s="31">
        <v>100</v>
      </c>
      <c r="F31" s="31">
        <v>100</v>
      </c>
      <c r="G31" s="31">
        <v>100</v>
      </c>
      <c r="H31" s="31">
        <v>100</v>
      </c>
      <c r="I31" s="31">
        <v>100</v>
      </c>
      <c r="J31" s="31">
        <v>100</v>
      </c>
      <c r="K31" s="31">
        <v>100</v>
      </c>
      <c r="L31" s="31">
        <v>100</v>
      </c>
      <c r="M31" s="31">
        <v>100</v>
      </c>
      <c r="N31" s="31">
        <v>100</v>
      </c>
      <c r="O31" s="31">
        <v>100</v>
      </c>
      <c r="P31" s="31">
        <v>100</v>
      </c>
      <c r="Q31" s="31">
        <v>100</v>
      </c>
      <c r="R31" s="31">
        <v>100</v>
      </c>
      <c r="S31" s="31">
        <v>100</v>
      </c>
      <c r="T31" s="31">
        <v>100</v>
      </c>
      <c r="U31" s="31">
        <v>100</v>
      </c>
      <c r="V31" s="31">
        <v>100</v>
      </c>
      <c r="W31" s="31">
        <v>100</v>
      </c>
      <c r="X31" s="31">
        <v>100</v>
      </c>
      <c r="Y31" s="31">
        <v>100</v>
      </c>
      <c r="Z31" s="31">
        <v>100</v>
      </c>
      <c r="AA31" s="31">
        <v>100</v>
      </c>
      <c r="AB31" s="31">
        <v>100</v>
      </c>
      <c r="AC31" s="31">
        <v>100</v>
      </c>
      <c r="AD31" s="31">
        <v>100</v>
      </c>
      <c r="AE31" s="31">
        <v>100</v>
      </c>
      <c r="AF31" s="31">
        <v>100</v>
      </c>
      <c r="AG31" s="31">
        <v>100</v>
      </c>
      <c r="AH31" s="31">
        <v>100</v>
      </c>
      <c r="AI31" s="31">
        <v>100</v>
      </c>
      <c r="AJ31" s="31">
        <v>100</v>
      </c>
      <c r="AK31" s="31">
        <v>100</v>
      </c>
      <c r="AL31" s="31">
        <v>100</v>
      </c>
      <c r="AM31" s="135">
        <f t="shared" si="0"/>
        <v>0</v>
      </c>
    </row>
    <row r="32" spans="1:39" ht="16" ns3:dyDescent="0.5">
      <c r="B32" s="91" t="inlineStr">
        <is>
          <t>Banking / payment administration</t>
        </is>
      </c>
      <c r="C32" s="31">
        <v>100</v>
      </c>
      <c r="D32" s="31">
        <v>100</v>
      </c>
      <c r="E32" s="31">
        <v>100</v>
      </c>
      <c r="F32" s="31">
        <v>100</v>
      </c>
      <c r="G32" s="31">
        <v>100</v>
      </c>
      <c r="H32" s="31">
        <v>100</v>
      </c>
      <c r="I32" s="31">
        <v>100</v>
      </c>
      <c r="J32" s="31">
        <v>100</v>
      </c>
      <c r="K32" s="31">
        <v>100</v>
      </c>
      <c r="L32" s="31">
        <v>100</v>
      </c>
      <c r="M32" s="31">
        <v>100</v>
      </c>
      <c r="N32" s="31">
        <v>100</v>
      </c>
      <c r="O32" s="31">
        <v>100</v>
      </c>
      <c r="P32" s="31">
        <v>100</v>
      </c>
      <c r="Q32" s="31">
        <v>100</v>
      </c>
      <c r="R32" s="31">
        <v>100</v>
      </c>
      <c r="S32" s="31">
        <v>100</v>
      </c>
      <c r="T32" s="31">
        <v>100</v>
      </c>
      <c r="U32" s="31">
        <v>100</v>
      </c>
      <c r="V32" s="31">
        <v>100</v>
      </c>
      <c r="W32" s="31">
        <v>100</v>
      </c>
      <c r="X32" s="31">
        <v>100</v>
      </c>
      <c r="Y32" s="31">
        <v>100</v>
      </c>
      <c r="Z32" s="31">
        <v>100</v>
      </c>
      <c r="AA32" s="31">
        <v>100</v>
      </c>
      <c r="AB32" s="31">
        <v>100</v>
      </c>
      <c r="AC32" s="31">
        <v>100</v>
      </c>
      <c r="AD32" s="31">
        <v>100</v>
      </c>
      <c r="AE32" s="31">
        <v>100</v>
      </c>
      <c r="AF32" s="31">
        <v>100</v>
      </c>
      <c r="AG32" s="31">
        <v>100</v>
      </c>
      <c r="AH32" s="31">
        <v>100</v>
      </c>
      <c r="AI32" s="31">
        <v>100</v>
      </c>
      <c r="AJ32" s="31">
        <v>100</v>
      </c>
      <c r="AK32" s="31">
        <v>100</v>
      </c>
      <c r="AL32" s="31">
        <v>100</v>
      </c>
      <c r="AM32" s="135">
        <f t="shared" si="0"/>
        <v>0</v>
      </c>
    </row>
    <row r="33" spans="1:39" ht="16" ns3:dyDescent="0.5">
      <c r="B33" s="90" t="inlineStr">
        <is>
          <t>Total Other Project / Administrative Costs</t>
        </is>
      </c>
      <c r="C33" s="32">
        <f>SUM(C29:C32)</f>
        <v>0</v>
      </c>
      <c r="D33" s="32">
        <f t="shared" ref="D33:S33" si="8">SUM(D29:D32)</f>
        <v>0</v>
      </c>
      <c r="E33" s="32">
        <f t="shared" si="8"/>
        <v>0</v>
      </c>
      <c r="F33" s="32">
        <f t="shared" si="8"/>
        <v>0</v>
      </c>
      <c r="G33" s="32">
        <f t="shared" si="8"/>
        <v>0</v>
      </c>
      <c r="H33" s="32">
        <f t="shared" si="8"/>
        <v>20000</v>
      </c>
      <c r="I33" s="32">
        <f t="shared" si="8"/>
        <v>0</v>
      </c>
      <c r="J33" s="32">
        <f t="shared" si="8"/>
        <v>0</v>
      </c>
      <c r="K33" s="32">
        <f t="shared" si="8"/>
        <v>7000</v>
      </c>
      <c r="L33" s="32">
        <f t="shared" si="8"/>
        <v>0</v>
      </c>
      <c r="M33" s="32">
        <f t="shared" si="8"/>
        <v>0</v>
      </c>
      <c r="N33" s="32">
        <f t="shared" si="8"/>
        <v>0</v>
      </c>
      <c r="O33" s="32">
        <f t="shared" si="8"/>
        <v>0</v>
      </c>
      <c r="P33" s="32">
        <f t="shared" si="8"/>
        <v>0</v>
      </c>
      <c r="Q33" s="32">
        <f t="shared" si="8"/>
        <v>0</v>
      </c>
      <c r="R33" s="32">
        <f t="shared" si="8"/>
        <v>0</v>
      </c>
      <c r="S33" s="32">
        <f t="shared" si="8"/>
        <v>0</v>
      </c>
      <c r="T33" s="32">
        <f>SUM(T29:T32)</f>
        <v>0</v>
      </c>
      <c r="U33" s="32">
        <f t="shared" ref="U33:AE33" si="9">SUM(U29:U32)</f>
        <v>0</v>
      </c>
      <c r="V33" s="32">
        <f t="shared" si="9"/>
        <v>0</v>
      </c>
      <c r="W33" s="32">
        <f t="shared" si="9"/>
        <v>0</v>
      </c>
      <c r="X33" s="32">
        <f t="shared" si="9"/>
        <v>0</v>
      </c>
      <c r="Y33" s="32">
        <f t="shared" si="9"/>
        <v>20000</v>
      </c>
      <c r="Z33" s="32">
        <f t="shared" si="9"/>
        <v>0</v>
      </c>
      <c r="AA33" s="32">
        <f t="shared" si="9"/>
        <v>0</v>
      </c>
      <c r="AB33" s="32">
        <f t="shared" si="9"/>
        <v>7000</v>
      </c>
      <c r="AC33" s="32">
        <f t="shared" si="9"/>
        <v>0</v>
      </c>
      <c r="AD33" s="32">
        <f t="shared" si="9"/>
        <v>0</v>
      </c>
      <c r="AE33" s="32">
        <f t="shared" si="9"/>
        <v>0</v>
      </c>
      <c r="AF33" s="32">
        <f t="shared" ref="AF33:AL33" si="10">SUM(AF29:AF32)</f>
        <v>20000</v>
      </c>
      <c r="AG33" s="32">
        <f t="shared" si="10"/>
        <v>0</v>
      </c>
      <c r="AH33" s="32">
        <f t="shared" si="10"/>
        <v>0</v>
      </c>
      <c r="AI33" s="32">
        <f t="shared" si="10"/>
        <v>7000</v>
      </c>
      <c r="AJ33" s="32">
        <f t="shared" si="10"/>
        <v>0</v>
      </c>
      <c r="AK33" s="32">
        <f t="shared" si="10"/>
        <v>0</v>
      </c>
      <c r="AL33" s="32">
        <f t="shared" si="10"/>
        <v>0</v>
      </c>
      <c r="AM33" s="137">
        <f t="shared" ref="AM33" si="11">SUM(AM29:AM32)</f>
        <v>81000</v>
      </c>
    </row>
    <row r="34" spans="1:39" ht="16.5" ns3:dyDescent="0.5">
      <c r="B34" s="118" t="s">
        <v>73</v>
      </c>
      <c r="C34" s="10">
        <f>+C33+C26</f>
        <v>12400</v>
      </c>
      <c r="D34" s="10">
        <f t="shared" ref="D34:S34" si="12">+D33+D26</f>
        <v>12400</v>
      </c>
      <c r="E34" s="10">
        <f t="shared" si="12"/>
        <v>13400</v>
      </c>
      <c r="F34" s="10">
        <f t="shared" si="12"/>
        <v>59400</v>
      </c>
      <c r="G34" s="10">
        <f t="shared" si="12"/>
        <v>5400</v>
      </c>
      <c r="H34" s="10">
        <f t="shared" si="12"/>
        <v>22900</v>
      </c>
      <c r="I34" s="10">
        <f t="shared" si="12"/>
        <v>2900</v>
      </c>
      <c r="J34" s="10">
        <f t="shared" si="12"/>
        <v>2900</v>
      </c>
      <c r="K34" s="10">
        <f t="shared" si="12"/>
        <v>12400</v>
      </c>
      <c r="L34" s="10">
        <f t="shared" si="12"/>
        <v>2900</v>
      </c>
      <c r="M34" s="10">
        <f t="shared" si="12"/>
        <v>4900</v>
      </c>
      <c r="N34" s="10">
        <f t="shared" si="12"/>
        <v>5900</v>
      </c>
      <c r="O34" s="10">
        <f t="shared" si="12"/>
        <v>2900</v>
      </c>
      <c r="P34" s="10">
        <f t="shared" si="12"/>
        <v>2900</v>
      </c>
      <c r="Q34" s="10">
        <f t="shared" si="12"/>
        <v>2900</v>
      </c>
      <c r="R34" s="10">
        <f t="shared" si="12"/>
        <v>2900</v>
      </c>
      <c r="S34" s="10">
        <f t="shared" si="12"/>
        <v>2900</v>
      </c>
      <c r="T34" s="10">
        <f t="shared" ref="T34:AE34" si="13">+T33+T26</f>
        <v>12400</v>
      </c>
      <c r="U34" s="10">
        <f t="shared" si="13"/>
        <v>12400</v>
      </c>
      <c r="V34" s="10">
        <f t="shared" si="13"/>
        <v>13400</v>
      </c>
      <c r="W34" s="10">
        <f t="shared" si="13"/>
        <v>59400</v>
      </c>
      <c r="X34" s="10">
        <f t="shared" si="13"/>
        <v>5400</v>
      </c>
      <c r="Y34" s="10">
        <f t="shared" si="13"/>
        <v>22900</v>
      </c>
      <c r="Z34" s="10">
        <f t="shared" si="13"/>
        <v>2900</v>
      </c>
      <c r="AA34" s="10">
        <f t="shared" si="13"/>
        <v>2900</v>
      </c>
      <c r="AB34" s="10">
        <f t="shared" si="13"/>
        <v>12400</v>
      </c>
      <c r="AC34" s="10">
        <f t="shared" si="13"/>
        <v>2900</v>
      </c>
      <c r="AD34" s="10">
        <f t="shared" si="13"/>
        <v>4900</v>
      </c>
      <c r="AE34" s="10">
        <f t="shared" si="13"/>
        <v>5900</v>
      </c>
      <c r="AF34" s="10">
        <f t="shared" ref="AF34:AL34" si="14">+AF33+AF26</f>
        <v>22900</v>
      </c>
      <c r="AG34" s="10">
        <f t="shared" si="14"/>
        <v>2900</v>
      </c>
      <c r="AH34" s="10">
        <f t="shared" si="14"/>
        <v>2900</v>
      </c>
      <c r="AI34" s="10">
        <f t="shared" si="14"/>
        <v>12400</v>
      </c>
      <c r="AJ34" s="10">
        <f t="shared" si="14"/>
        <v>2900</v>
      </c>
      <c r="AK34" s="10">
        <f t="shared" si="14"/>
        <v>4900</v>
      </c>
      <c r="AL34" s="10">
        <f t="shared" si="14"/>
        <v>5900</v>
      </c>
      <c r="AM34" s="138">
        <f t="shared" ref="AM34" si="15">+AM33+AM26</f>
        <v>384900</v>
      </c>
    </row>
    <row r="35" spans="1:39" ht="35" customHeight="1" thickBot="1" ns3:dyDescent="0.55000000000000004">
      <c r="A35" s="23"/>
      <c r="B35" s="26" t="str">
        <f>+B9</f>
        <v>Cash Flow Plan 36 Months.</v>
      </c>
      <c r="C35" s="97" t="str">
        <f>C9</f>
        <v>Month 1</v>
      </c>
      <c r="D35" s="97" t="str">
        <f t="shared" ref="D35:AL35" si="16">D9</f>
        <v>Month 2</v>
      </c>
      <c r="E35" s="97" t="str">
        <f t="shared" si="16"/>
        <v>Month 3</v>
      </c>
      <c r="F35" s="97" t="str">
        <f t="shared" si="16"/>
        <v>Month 4</v>
      </c>
      <c r="G35" s="97" t="str">
        <f t="shared" si="16"/>
        <v>Month 5</v>
      </c>
      <c r="H35" s="97" t="str">
        <f t="shared" si="16"/>
        <v>Month 6</v>
      </c>
      <c r="I35" s="97" t="str">
        <f t="shared" si="16"/>
        <v>Month 7</v>
      </c>
      <c r="J35" s="97" t="str">
        <f t="shared" si="16"/>
        <v>Month 8</v>
      </c>
      <c r="K35" s="97" t="str">
        <f t="shared" si="16"/>
        <v>Month 9</v>
      </c>
      <c r="L35" s="97" t="str">
        <f t="shared" si="16"/>
        <v>Month 10</v>
      </c>
      <c r="M35" s="97" t="str">
        <f t="shared" si="16"/>
        <v>Month 11</v>
      </c>
      <c r="N35" s="97" t="str">
        <f t="shared" si="16"/>
        <v>Month 12</v>
      </c>
      <c r="O35" s="97" t="str">
        <f t="shared" si="16"/>
        <v>Month 13</v>
      </c>
      <c r="P35" s="97" t="str">
        <f t="shared" si="16"/>
        <v>Month 14</v>
      </c>
      <c r="Q35" s="97" t="str">
        <f t="shared" si="16"/>
        <v>Month 15</v>
      </c>
      <c r="R35" s="97" t="str">
        <f t="shared" si="16"/>
        <v>Month 16</v>
      </c>
      <c r="S35" s="97" t="str">
        <f t="shared" si="16"/>
        <v>Month 17</v>
      </c>
      <c r="T35" s="97" t="str">
        <f t="shared" si="16"/>
        <v>Month 18</v>
      </c>
      <c r="U35" s="97" t="str">
        <f t="shared" si="16"/>
        <v>Month19</v>
      </c>
      <c r="V35" s="97" t="str">
        <f t="shared" si="16"/>
        <v>Month 20</v>
      </c>
      <c r="W35" s="97" t="str">
        <f t="shared" si="16"/>
        <v>Month 21</v>
      </c>
      <c r="X35" s="97" t="str">
        <f t="shared" si="16"/>
        <v>Month 22</v>
      </c>
      <c r="Y35" s="97" t="str">
        <f t="shared" si="16"/>
        <v>Month 23</v>
      </c>
      <c r="Z35" s="97" t="str">
        <f t="shared" si="16"/>
        <v>Month 24</v>
      </c>
      <c r="AA35" s="97" t="str">
        <f t="shared" si="16"/>
        <v>Month 25</v>
      </c>
      <c r="AB35" s="97" t="str">
        <f t="shared" si="16"/>
        <v>Month 26</v>
      </c>
      <c r="AC35" s="97" t="str">
        <f t="shared" si="16"/>
        <v>Month 27</v>
      </c>
      <c r="AD35" s="97" t="str">
        <f t="shared" si="16"/>
        <v>Month 28</v>
      </c>
      <c r="AE35" s="97" t="str">
        <f t="shared" si="16"/>
        <v>Month 29</v>
      </c>
      <c r="AF35" s="97" t="str">
        <f t="shared" si="16"/>
        <v>Month 30</v>
      </c>
      <c r="AG35" s="97" t="str">
        <f t="shared" si="16"/>
        <v>Month 31</v>
      </c>
      <c r="AH35" s="97" t="str">
        <f t="shared" si="16"/>
        <v>Month 32</v>
      </c>
      <c r="AI35" s="97" t="str">
        <f t="shared" si="16"/>
        <v>Month 33</v>
      </c>
      <c r="AJ35" s="97" t="str">
        <f t="shared" si="16"/>
        <v>Month 34</v>
      </c>
      <c r="AK35" s="97" t="str">
        <f t="shared" si="16"/>
        <v>Month 35</v>
      </c>
      <c r="AL35" s="97" t="str">
        <f t="shared" si="16"/>
        <v>Month 36</v>
      </c>
      <c r="AM35" s="139" t="str">
        <f t="shared" ref="AM35" si="17">AM9</f>
        <v>Total for Month 36</v>
      </c>
    </row>
    <row r="36" spans="1:39" s="129" customFormat="1" ht="21.5" thickTop="1" ns3:dyDescent="0.6">
      <c r="B36" s="130" t="inlineStr">
        <is>
          <t>Customer receipts (not modelled in funding-only case)</t>
        </is>
      </c>
      <c r="C36" s="131">
        <v>0</v>
      </c>
      <c r="D36" s="131">
        <v>0</v>
      </c>
      <c r="E36" s="131">
        <v>0</v>
      </c>
      <c r="F36" s="131">
        <v>0</v>
      </c>
      <c r="G36" s="131">
        <v>0</v>
      </c>
      <c r="H36" s="131">
        <v>0</v>
      </c>
      <c r="I36" s="131">
        <v>0</v>
      </c>
      <c r="J36" s="131">
        <v>0</v>
      </c>
      <c r="K36" s="131">
        <v>0</v>
      </c>
      <c r="L36" s="131">
        <v>0</v>
      </c>
      <c r="M36" s="131">
        <v>0</v>
      </c>
      <c r="N36" s="131">
        <v>0</v>
      </c>
      <c r="O36" s="131">
        <v>0</v>
      </c>
      <c r="P36" s="131">
        <v>0</v>
      </c>
      <c r="Q36" s="131">
        <v>0</v>
      </c>
      <c r="R36" s="131">
        <v>0</v>
      </c>
      <c r="S36" s="131">
        <v>0</v>
      </c>
      <c r="T36" s="131">
        <v>0</v>
      </c>
      <c r="U36" s="131">
        <v>0</v>
      </c>
      <c r="V36" s="131">
        <v>0</v>
      </c>
      <c r="W36" s="131">
        <v>0</v>
      </c>
      <c r="X36" s="131">
        <v>0</v>
      </c>
      <c r="Y36" s="131">
        <v>0</v>
      </c>
      <c r="Z36" s="131">
        <v>0</v>
      </c>
      <c r="AA36" s="131">
        <v>0</v>
      </c>
      <c r="AB36" s="131">
        <v>0</v>
      </c>
      <c r="AC36" s="131">
        <v>0</v>
      </c>
      <c r="AD36" s="131">
        <v>0</v>
      </c>
      <c r="AE36" s="131">
        <v>0</v>
      </c>
      <c r="AF36" s="131">
        <v>0</v>
      </c>
      <c r="AG36" s="131">
        <v>0</v>
      </c>
      <c r="AH36" s="131">
        <v>0</v>
      </c>
      <c r="AI36" s="131">
        <v>0</v>
      </c>
      <c r="AJ36" s="131">
        <v>0</v>
      </c>
      <c r="AK36" s="131">
        <v>0</v>
      </c>
      <c r="AL36" s="131">
        <v>0</v>
      </c>
      <c r="AM36" s="140"/>
    </row>
    <row r="37" spans="1:39" s="132" customFormat="1" ht="42" ns3:dyDescent="0.6">
      <c r="B37" s="133" t="s">
        <v>149</v>
      </c>
      <c r="C37" s="134">
        <f>Payroll!B22</f>
        <v>19200</v>
      </c>
      <c r="D37" s="134">
        <f>Payroll!C22</f>
        <v>33200</v>
      </c>
      <c r="E37" s="134">
        <f>Payroll!D22</f>
        <v>33200</v>
      </c>
      <c r="F37" s="134">
        <f>Payroll!E22</f>
        <v>33200</v>
      </c>
      <c r="G37" s="134">
        <f>Payroll!F22</f>
        <v>33100</v>
      </c>
      <c r="H37" s="134">
        <f>Payroll!G22</f>
        <v>33800</v>
      </c>
      <c r="I37" s="134">
        <f>Payroll!H22</f>
        <v>36800</v>
      </c>
      <c r="J37" s="134">
        <f>Payroll!I22</f>
        <v>31800</v>
      </c>
      <c r="K37" s="134">
        <f>Payroll!J22</f>
        <v>31800</v>
      </c>
      <c r="L37" s="134">
        <f>Payroll!K22</f>
        <v>31800</v>
      </c>
      <c r="M37" s="134">
        <f>Payroll!L22</f>
        <v>36800</v>
      </c>
      <c r="N37" s="134">
        <f>Payroll!M22</f>
        <v>36850</v>
      </c>
      <c r="O37" s="134">
        <f>Payroll!N22</f>
        <v>36850</v>
      </c>
      <c r="P37" s="134">
        <f>Payroll!O22</f>
        <v>36850</v>
      </c>
      <c r="Q37" s="134">
        <f>Payroll!P22</f>
        <v>36850</v>
      </c>
      <c r="R37" s="134">
        <f>Payroll!Q22</f>
        <v>36850</v>
      </c>
      <c r="S37" s="134">
        <f>Payroll!R22</f>
        <v>36850</v>
      </c>
      <c r="T37" s="134">
        <f>Payroll!S22</f>
        <v>36850</v>
      </c>
      <c r="U37" s="134">
        <f>Payroll!T22</f>
        <v>36850</v>
      </c>
      <c r="V37" s="134">
        <f>Payroll!U22</f>
        <v>36850</v>
      </c>
      <c r="W37" s="134">
        <f>Payroll!V22</f>
        <v>36850</v>
      </c>
      <c r="X37" s="134">
        <f>Payroll!W22</f>
        <v>36850</v>
      </c>
      <c r="Y37" s="134">
        <f>Payroll!X22</f>
        <v>36850</v>
      </c>
      <c r="Z37" s="134">
        <f>Payroll!Y22</f>
        <v>36850</v>
      </c>
      <c r="AA37" s="134">
        <f>Payroll!Z22</f>
        <v>36850</v>
      </c>
      <c r="AB37" s="134">
        <f>Payroll!AA22</f>
        <v>36850</v>
      </c>
      <c r="AC37" s="134">
        <f>Payroll!AB22</f>
        <v>36850</v>
      </c>
      <c r="AD37" s="134">
        <f>Payroll!AC22</f>
        <v>36850</v>
      </c>
      <c r="AE37" s="134">
        <f>Payroll!AD22</f>
        <v>36850</v>
      </c>
      <c r="AF37" s="134">
        <f>Payroll!AE22</f>
        <v>36850</v>
      </c>
      <c r="AG37" s="134">
        <f>Payroll!AF22</f>
        <v>36850</v>
      </c>
      <c r="AH37" s="134">
        <f>Payroll!AG22</f>
        <v>36850</v>
      </c>
      <c r="AI37" s="134">
        <f>Payroll!AH22</f>
        <v>36850</v>
      </c>
      <c r="AJ37" s="134">
        <f>Payroll!AI22</f>
        <v>36850</v>
      </c>
      <c r="AK37" s="134">
        <f>Payroll!AJ22</f>
        <v>36850</v>
      </c>
      <c r="AL37" s="134">
        <f>Payroll!AK22</f>
        <v>36850</v>
      </c>
      <c r="AM37" s="140">
        <f>Payroll!AL22</f>
        <v>1275950</v>
      </c>
    </row>
    <row r="38" spans="1:39" s="124" customFormat="1" ns3:dyDescent="0.5"/>
    <row r="39" spans="1:39" ht="43.5" customHeight="1" ns3:dyDescent="0.5">
      <c r="B39" s="123" t="s">
        <v>139</v>
      </c>
      <c r="C39" s="95">
        <f>C36-(C34+C37)</f>
        <v>-31600</v>
      </c>
      <c r="D39" s="95">
        <f t="shared" ref="D39:AM39" si="18">D36-(D34+D37)</f>
        <v>-45600</v>
      </c>
      <c r="E39" s="95">
        <f t="shared" si="18"/>
        <v>-46600</v>
      </c>
      <c r="F39" s="95">
        <f t="shared" si="18"/>
        <v>-92600</v>
      </c>
      <c r="G39" s="95">
        <f t="shared" si="18"/>
        <v>-38500</v>
      </c>
      <c r="H39" s="95">
        <f t="shared" si="18"/>
        <v>-56700</v>
      </c>
      <c r="I39" s="95">
        <f t="shared" si="18"/>
        <v>-39700</v>
      </c>
      <c r="J39" s="95">
        <f t="shared" si="18"/>
        <v>-34700</v>
      </c>
      <c r="K39" s="95">
        <f t="shared" si="18"/>
        <v>-44200</v>
      </c>
      <c r="L39" s="95">
        <f t="shared" si="18"/>
        <v>-34700</v>
      </c>
      <c r="M39" s="95">
        <f t="shared" si="18"/>
        <v>-41700</v>
      </c>
      <c r="N39" s="95">
        <f t="shared" si="18"/>
        <v>-42750</v>
      </c>
      <c r="O39" s="95">
        <f t="shared" si="18"/>
        <v>-39750</v>
      </c>
      <c r="P39" s="95">
        <f t="shared" si="18"/>
        <v>-39750</v>
      </c>
      <c r="Q39" s="95">
        <f t="shared" si="18"/>
        <v>-39750</v>
      </c>
      <c r="R39" s="95">
        <f t="shared" si="18"/>
        <v>-39750</v>
      </c>
      <c r="S39" s="95">
        <f t="shared" si="18"/>
        <v>-39750</v>
      </c>
      <c r="T39" s="95">
        <f t="shared" si="18"/>
        <v>-49250</v>
      </c>
      <c r="U39" s="95">
        <f t="shared" si="18"/>
        <v>-49250</v>
      </c>
      <c r="V39" s="95">
        <f t="shared" si="18"/>
        <v>-50250</v>
      </c>
      <c r="W39" s="95">
        <f t="shared" si="18"/>
        <v>-96250</v>
      </c>
      <c r="X39" s="95">
        <f t="shared" si="18"/>
        <v>-42250</v>
      </c>
      <c r="Y39" s="95">
        <f t="shared" si="18"/>
        <v>-59750</v>
      </c>
      <c r="Z39" s="95">
        <f t="shared" si="18"/>
        <v>-39750</v>
      </c>
      <c r="AA39" s="95">
        <f t="shared" si="18"/>
        <v>-39750</v>
      </c>
      <c r="AB39" s="95">
        <f t="shared" si="18"/>
        <v>-49250</v>
      </c>
      <c r="AC39" s="95">
        <f t="shared" si="18"/>
        <v>-39750</v>
      </c>
      <c r="AD39" s="95">
        <f t="shared" si="18"/>
        <v>-41750</v>
      </c>
      <c r="AE39" s="95">
        <f t="shared" si="18"/>
        <v>-42750</v>
      </c>
      <c r="AF39" s="95">
        <f t="shared" si="18"/>
        <v>-59750</v>
      </c>
      <c r="AG39" s="95">
        <f t="shared" si="18"/>
        <v>-39750</v>
      </c>
      <c r="AH39" s="95">
        <f t="shared" si="18"/>
        <v>-39750</v>
      </c>
      <c r="AI39" s="95">
        <f t="shared" si="18"/>
        <v>-49250</v>
      </c>
      <c r="AJ39" s="95">
        <f t="shared" si="18"/>
        <v>-39750</v>
      </c>
      <c r="AK39" s="95">
        <f t="shared" si="18"/>
        <v>-41750</v>
      </c>
      <c r="AL39" s="95">
        <f t="shared" si="18"/>
        <v>-42750</v>
      </c>
      <c r="AM39" s="140">
        <f t="shared" si="18"/>
        <v>-1660850</v>
      </c>
    </row>
    <row r="40" spans="1:39" s="124" customFormat="1" ht="15.5" thickBot="1" ns3:dyDescent="0.55000000000000004"/>
    <row r="41" spans="1:39" s="141" customFormat="1" ht="117" customHeight="1" thickTop="1" thickBot="1" ns3:dyDescent="0.4">
      <c r="B41" s="142" t="s">
        <v>117</v>
      </c>
      <c r="C41" s="143">
        <f>C39</f>
        <v>-31600</v>
      </c>
      <c r="D41" s="143">
        <f>C41+D39</f>
        <v>-77200</v>
      </c>
      <c r="E41" s="143">
        <f t="shared" ref="E41:AL41" si="19">D41+E39</f>
        <v>-123800</v>
      </c>
      <c r="F41" s="143">
        <f t="shared" si="19"/>
        <v>-216400</v>
      </c>
      <c r="G41" s="143">
        <f t="shared" si="19"/>
        <v>-254900</v>
      </c>
      <c r="H41" s="143">
        <f t="shared" si="19"/>
        <v>-311600</v>
      </c>
      <c r="I41" s="143">
        <f t="shared" si="19"/>
        <v>-351300</v>
      </c>
      <c r="J41" s="143">
        <f t="shared" si="19"/>
        <v>-386000</v>
      </c>
      <c r="K41" s="143">
        <f t="shared" si="19"/>
        <v>-430200</v>
      </c>
      <c r="L41" s="143">
        <f t="shared" si="19"/>
        <v>-464900</v>
      </c>
      <c r="M41" s="143">
        <f t="shared" si="19"/>
        <v>-506600</v>
      </c>
      <c r="N41" s="143">
        <f t="shared" si="19"/>
        <v>-549350</v>
      </c>
      <c r="O41" s="143">
        <f t="shared" si="19"/>
        <v>-589100</v>
      </c>
      <c r="P41" s="143">
        <f t="shared" si="19"/>
        <v>-628850</v>
      </c>
      <c r="Q41" s="143">
        <f t="shared" si="19"/>
        <v>-668600</v>
      </c>
      <c r="R41" s="143">
        <f t="shared" si="19"/>
        <v>-708350</v>
      </c>
      <c r="S41" s="143">
        <f t="shared" si="19"/>
        <v>-748100</v>
      </c>
      <c r="T41" s="143">
        <f t="shared" si="19"/>
        <v>-797350</v>
      </c>
      <c r="U41" s="143">
        <f t="shared" si="19"/>
        <v>-846600</v>
      </c>
      <c r="V41" s="143">
        <f t="shared" si="19"/>
        <v>-896850</v>
      </c>
      <c r="W41" s="143">
        <f>V41+W39</f>
        <v>-993100</v>
      </c>
      <c r="X41" s="143">
        <f t="shared" si="19"/>
        <v>-1035350</v>
      </c>
      <c r="Y41" s="143">
        <f t="shared" si="19"/>
        <v>-1095100</v>
      </c>
      <c r="Z41" s="143">
        <f t="shared" si="19"/>
        <v>-1134850</v>
      </c>
      <c r="AA41" s="143">
        <f t="shared" si="19"/>
        <v>-1174600</v>
      </c>
      <c r="AB41" s="143">
        <f t="shared" si="19"/>
        <v>-1223850</v>
      </c>
      <c r="AC41" s="143">
        <f t="shared" si="19"/>
        <v>-1263600</v>
      </c>
      <c r="AD41" s="143">
        <f t="shared" si="19"/>
        <v>-1305350</v>
      </c>
      <c r="AE41" s="143">
        <f t="shared" si="19"/>
        <v>-1348100</v>
      </c>
      <c r="AF41" s="143">
        <f t="shared" si="19"/>
        <v>-1407850</v>
      </c>
      <c r="AG41" s="143">
        <f t="shared" si="19"/>
        <v>-1447600</v>
      </c>
      <c r="AH41" s="143">
        <f t="shared" si="19"/>
        <v>-1487350</v>
      </c>
      <c r="AI41" s="143">
        <f t="shared" si="19"/>
        <v>-1536600</v>
      </c>
      <c r="AJ41" s="143">
        <f t="shared" si="19"/>
        <v>-1576350</v>
      </c>
      <c r="AK41" s="143">
        <f t="shared" si="19"/>
        <v>-1618100</v>
      </c>
      <c r="AL41" s="143">
        <f t="shared" si="19"/>
        <v>-1660850</v>
      </c>
      <c r="AM41" s="144" t="s">
        <v>143</v>
      </c>
    </row>
    <row r="42" spans="1:39" s="114" customFormat="1" ht="19" thickTop="1" ns3:dyDescent="0.55000000000000004">
      <c r="B42" s="114" t="s">
        <v>143</v>
      </c>
      <c r="AM42" s="120"/>
    </row>
    <row r="43" spans="1:39" ht="50.15" customHeight="1" ns3:dyDescent="0.65">
      <c r="B43" s="94" t="inlineStr">
        <is>
          <t>Total New Funding Available in the Month $</t>
        </is>
      </c>
      <c r="C43" s="96">
        <v>100000</v>
      </c>
      <c r="D43" s="96">
        <v>0</v>
      </c>
      <c r="E43" s="96">
        <v>0</v>
      </c>
      <c r="F43" s="96">
        <v>0</v>
      </c>
      <c r="G43" s="96">
        <v>0</v>
      </c>
      <c r="H43" s="96">
        <v>50000</v>
      </c>
      <c r="I43" s="96">
        <v>0</v>
      </c>
      <c r="J43" s="96">
        <v>0</v>
      </c>
      <c r="K43" s="96">
        <v>0</v>
      </c>
      <c r="L43" s="96">
        <v>0</v>
      </c>
      <c r="M43" s="96">
        <v>0</v>
      </c>
      <c r="N43" s="96">
        <v>250000</v>
      </c>
      <c r="O43" s="96">
        <v>0</v>
      </c>
      <c r="P43" s="96">
        <v>0</v>
      </c>
      <c r="Q43" s="96">
        <v>0</v>
      </c>
      <c r="R43" s="96">
        <v>0</v>
      </c>
      <c r="S43" s="96">
        <v>0</v>
      </c>
      <c r="T43" s="96">
        <v>0</v>
      </c>
      <c r="U43" s="96">
        <v>0</v>
      </c>
      <c r="V43" s="96">
        <v>0</v>
      </c>
      <c r="W43" s="96">
        <v>0</v>
      </c>
      <c r="X43" s="96">
        <v>0</v>
      </c>
      <c r="Y43" s="96">
        <v>0</v>
      </c>
      <c r="Z43" s="96">
        <v>250000</v>
      </c>
      <c r="AA43" s="96">
        <v>0</v>
      </c>
      <c r="AB43" s="96">
        <v>0</v>
      </c>
      <c r="AC43" s="96">
        <v>0</v>
      </c>
      <c r="AD43" s="96">
        <v>0</v>
      </c>
      <c r="AE43" s="96">
        <v>0</v>
      </c>
      <c r="AF43" s="96">
        <v>0</v>
      </c>
      <c r="AG43" s="96">
        <v>0</v>
      </c>
      <c r="AH43" s="96">
        <v>0</v>
      </c>
      <c r="AI43" s="96">
        <v>0</v>
      </c>
      <c r="AJ43" s="96">
        <v>0</v>
      </c>
      <c r="AK43" s="96">
        <v>0</v>
      </c>
      <c r="AL43" s="96">
        <v>0</v>
      </c>
      <c r="AM43" s="121"/>
    </row>
    <row r="44" spans="1:39" ht="50.15" customHeight="1" ns3:dyDescent="0.65">
      <c r="B44" s="94" t="inlineStr">
        <is>
          <t>Name of the Grant / Sources of the Grant</t>
        </is>
      </c>
      <c r="C44" s="119" t="inlineStr">
        <is>
          <t>Founder equity (illustrative)</t>
        </is>
      </c>
      <c r="D44" s="96"/>
      <c r="E44" s="96"/>
      <c r="F44" s="96"/>
      <c r="G44" s="96"/>
      <c r="H44" s="96" t="inlineStr">
        <is>
          <t>Unconfirmed grant scenario</t>
        </is>
      </c>
      <c r="I44" s="96"/>
      <c r="J44" s="96"/>
      <c r="K44" s="96"/>
      <c r="L44" s="96"/>
      <c r="M44" s="96"/>
      <c r="N44" s="96" t="inlineStr">
        <is>
          <t>External equity target (illustrative)</t>
        </is>
      </c>
      <c r="O44" s="96"/>
      <c r="P44" s="96"/>
      <c r="Q44" s="96"/>
      <c r="R44" s="96"/>
      <c r="S44" s="96"/>
      <c r="T44" s="119" t="s">
        <v>146</v>
      </c>
      <c r="U44" s="96"/>
      <c r="V44" s="96"/>
      <c r="W44" s="96"/>
      <c r="X44" s="96"/>
      <c r="Y44" s="96"/>
      <c r="Z44" s="96" t="inlineStr">
        <is>
          <t>Follow-on equity / grant target (illustrative)</t>
        </is>
      </c>
      <c r="AA44" s="96"/>
      <c r="AB44" s="96"/>
      <c r="AC44" s="96"/>
      <c r="AD44" s="96"/>
      <c r="AE44" s="96"/>
      <c r="AF44" s="96"/>
      <c r="AG44" s="96"/>
      <c r="AH44" s="96"/>
      <c r="AI44" s="96"/>
      <c r="AJ44" s="96"/>
      <c r="AK44" s="96"/>
      <c r="AL44" s="96"/>
      <c r="AM44" s="121"/>
    </row>
    <row r="45" spans="1:39" ht="50.15" customHeight="1" ns3:dyDescent="0.65">
      <c r="B45" s="94" t="s">
        <v>147</v>
      </c>
      <c r="C45" s="96">
        <f>C43</f>
        <v>300000</v>
      </c>
      <c r="D45" s="96">
        <f>C45+D43</f>
        <v>300000</v>
      </c>
      <c r="E45" s="96">
        <f t="shared" ref="E45:AL45" si="20">D45+E43</f>
        <v>300000</v>
      </c>
      <c r="F45" s="96">
        <f t="shared" si="20"/>
        <v>300000</v>
      </c>
      <c r="G45" s="96">
        <f t="shared" si="20"/>
        <v>300000</v>
      </c>
      <c r="H45" s="96">
        <f t="shared" si="20"/>
        <v>300000</v>
      </c>
      <c r="I45" s="96">
        <f t="shared" si="20"/>
        <v>300000</v>
      </c>
      <c r="J45" s="96">
        <f t="shared" si="20"/>
        <v>300000</v>
      </c>
      <c r="K45" s="96">
        <f t="shared" si="20"/>
        <v>300000</v>
      </c>
      <c r="L45" s="96">
        <f t="shared" si="20"/>
        <v>300000</v>
      </c>
      <c r="M45" s="96">
        <f t="shared" si="20"/>
        <v>300000</v>
      </c>
      <c r="N45" s="96">
        <f t="shared" si="20"/>
        <v>300000</v>
      </c>
      <c r="O45" s="96">
        <f t="shared" si="20"/>
        <v>300000</v>
      </c>
      <c r="P45" s="96">
        <f t="shared" si="20"/>
        <v>300000</v>
      </c>
      <c r="Q45" s="96">
        <f t="shared" si="20"/>
        <v>300000</v>
      </c>
      <c r="R45" s="96">
        <f t="shared" si="20"/>
        <v>300000</v>
      </c>
      <c r="S45" s="96">
        <f t="shared" si="20"/>
        <v>300000</v>
      </c>
      <c r="T45" s="96">
        <f t="shared" si="20"/>
        <v>800000</v>
      </c>
      <c r="U45" s="96">
        <f t="shared" si="20"/>
        <v>800000</v>
      </c>
      <c r="V45" s="96">
        <f t="shared" si="20"/>
        <v>800000</v>
      </c>
      <c r="W45" s="96">
        <f t="shared" si="20"/>
        <v>800000</v>
      </c>
      <c r="X45" s="96">
        <f t="shared" si="20"/>
        <v>800000</v>
      </c>
      <c r="Y45" s="96">
        <f t="shared" si="20"/>
        <v>800000</v>
      </c>
      <c r="Z45" s="96">
        <f t="shared" si="20"/>
        <v>800000</v>
      </c>
      <c r="AA45" s="96">
        <f t="shared" si="20"/>
        <v>800000</v>
      </c>
      <c r="AB45" s="96">
        <f t="shared" si="20"/>
        <v>800000</v>
      </c>
      <c r="AC45" s="96">
        <f t="shared" si="20"/>
        <v>800000</v>
      </c>
      <c r="AD45" s="96">
        <f t="shared" si="20"/>
        <v>800000</v>
      </c>
      <c r="AE45" s="96">
        <f t="shared" si="20"/>
        <v>800000</v>
      </c>
      <c r="AF45" s="96">
        <f t="shared" si="20"/>
        <v>800000</v>
      </c>
      <c r="AG45" s="96">
        <f t="shared" si="20"/>
        <v>800000</v>
      </c>
      <c r="AH45" s="96">
        <f t="shared" si="20"/>
        <v>800000</v>
      </c>
      <c r="AI45" s="96">
        <f t="shared" si="20"/>
        <v>800000</v>
      </c>
      <c r="AJ45" s="96">
        <f t="shared" si="20"/>
        <v>800000</v>
      </c>
      <c r="AK45" s="96">
        <f t="shared" si="20"/>
        <v>800000</v>
      </c>
      <c r="AL45" s="96">
        <f t="shared" si="20"/>
        <v>800000</v>
      </c>
      <c r="AM45" s="122"/>
    </row>
    <row r="46" spans="1:39" s="125" customFormat="1" ht="75.75" customHeight="1" ns3:dyDescent="0.35">
      <c r="B46" s="126" t="s">
        <v>148</v>
      </c>
      <c r="C46" s="127">
        <f>C45+C41</f>
        <v>268400</v>
      </c>
      <c r="D46" s="127">
        <f t="shared" ref="D46:AL46" si="21">D45+D41</f>
        <v>222800</v>
      </c>
      <c r="E46" s="127">
        <f t="shared" si="21"/>
        <v>176200</v>
      </c>
      <c r="F46" s="127">
        <f t="shared" si="21"/>
        <v>83600</v>
      </c>
      <c r="G46" s="127">
        <f t="shared" si="21"/>
        <v>45100</v>
      </c>
      <c r="H46" s="127">
        <f t="shared" si="21"/>
        <v>-11600</v>
      </c>
      <c r="I46" s="127">
        <f t="shared" si="21"/>
        <v>-51300</v>
      </c>
      <c r="J46" s="127">
        <f t="shared" si="21"/>
        <v>-86000</v>
      </c>
      <c r="K46" s="127">
        <f t="shared" si="21"/>
        <v>-130200</v>
      </c>
      <c r="L46" s="127">
        <f t="shared" si="21"/>
        <v>-164900</v>
      </c>
      <c r="M46" s="127">
        <f t="shared" si="21"/>
        <v>-206600</v>
      </c>
      <c r="N46" s="127">
        <f t="shared" si="21"/>
        <v>-249350</v>
      </c>
      <c r="O46" s="127">
        <f t="shared" si="21"/>
        <v>-289100</v>
      </c>
      <c r="P46" s="127">
        <f t="shared" si="21"/>
        <v>-328850</v>
      </c>
      <c r="Q46" s="127">
        <f t="shared" si="21"/>
        <v>-368600</v>
      </c>
      <c r="R46" s="127">
        <f t="shared" si="21"/>
        <v>-408350</v>
      </c>
      <c r="S46" s="127">
        <f t="shared" si="21"/>
        <v>-448100</v>
      </c>
      <c r="T46" s="127">
        <f t="shared" si="21"/>
        <v>2650</v>
      </c>
      <c r="U46" s="127">
        <f t="shared" si="21"/>
        <v>-46600</v>
      </c>
      <c r="V46" s="127">
        <f t="shared" si="21"/>
        <v>-96850</v>
      </c>
      <c r="W46" s="127">
        <f t="shared" si="21"/>
        <v>-193100</v>
      </c>
      <c r="X46" s="127">
        <f t="shared" si="21"/>
        <v>-235350</v>
      </c>
      <c r="Y46" s="127">
        <f t="shared" si="21"/>
        <v>-295100</v>
      </c>
      <c r="Z46" s="127">
        <f t="shared" si="21"/>
        <v>-334850</v>
      </c>
      <c r="AA46" s="127">
        <f t="shared" si="21"/>
        <v>-374600</v>
      </c>
      <c r="AB46" s="127">
        <f t="shared" si="21"/>
        <v>-423850</v>
      </c>
      <c r="AC46" s="127">
        <f t="shared" si="21"/>
        <v>-463600</v>
      </c>
      <c r="AD46" s="127">
        <f t="shared" si="21"/>
        <v>-505350</v>
      </c>
      <c r="AE46" s="127">
        <f t="shared" si="21"/>
        <v>-548100</v>
      </c>
      <c r="AF46" s="127">
        <f t="shared" si="21"/>
        <v>-607850</v>
      </c>
      <c r="AG46" s="127">
        <f t="shared" si="21"/>
        <v>-647600</v>
      </c>
      <c r="AH46" s="127">
        <f t="shared" si="21"/>
        <v>-687350</v>
      </c>
      <c r="AI46" s="127">
        <f t="shared" si="21"/>
        <v>-736600</v>
      </c>
      <c r="AJ46" s="127">
        <f t="shared" si="21"/>
        <v>-776350</v>
      </c>
      <c r="AK46" s="127">
        <f t="shared" si="21"/>
        <v>-818100</v>
      </c>
      <c r="AL46" s="127">
        <f t="shared" si="21"/>
        <v>-860850</v>
      </c>
      <c r="AM46" s="128"/>
    </row>
    <row r="47" spans="1:39" s="114" customFormat="1" ht="18.5" ns3:dyDescent="0.55000000000000004">
      <c r="B47" s="114" t="inlineStr">
        <is>
          <t>Assumptions: no revenue or customer COGS modelled; cash inflows are funding only. Ten reusable trial systems (S$15,000 total) are purchased in Month 1; ten trial-site deployments (S$800 each) occur in Months 4-13; local trial travel and prototype testing/tweaking support are included. Staffing ramp: Indonesia outsourced developer Month 7, Singapore implementation/customer-success Month 19, Singapore sales/operations Month 25. Costs are unvalidated planning estimates and require supplier quotes.</t>
        </is>
      </c>
    </row>
  </sheetData>
  <sheetProtection formatColumns="0" formatRows="0"/>
  <mergeCells count="2">
    <mergeCell ref="C4:D4"/>
    <mergeCell ref="T4:U4"/>
  </mergeCells>
  <phoneticPr fontId="3" type="noConversion"/>
  <conditionalFormatting sqref="C11:AM25">
    <cfRule type="containsBlanks" dxfId="2" priority="3">
      <formula>LEN(TRIM(C11))=0</formula>
    </cfRule>
  </conditionalFormatting>
  <conditionalFormatting sqref="AM27:AM32">
    <cfRule type="containsBlanks" dxfId="1" priority="2">
      <formula>LEN(TRIM(AM27))=0</formula>
    </cfRule>
  </conditionalFormatting>
  <conditionalFormatting sqref="AM35">
    <cfRule type="containsBlanks" dxfId="0" priority="1">
      <formula>LEN(TRIM(AM35))=0</formula>
    </cfRule>
  </conditionalFormatting>
  <pageMargins left="0.25" right="0.25" top="0.75" bottom="0.75" header="0.3" footer="0.3"/>
  <pageSetup scale="74" orientation="landscape" ns4:id="rId1"/>
  <headerFooter scaleWithDoc="0">
    <oddHeader>&amp;C&amp;"Gill Sans MT,Regular"&amp;12Operating Expenses Year 1</oddHeader>
    <oddFooter>&amp;L&amp;"Gill Sans MT,Regular"&amp;12&amp;F&amp;C&amp;"Gill Sans MT,Regular"&amp;12&amp;A&amp;R&amp;"Gill Sans MT,Regular"&amp;12&amp;D &amp;T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39</vt:i4>
      </vt:variant>
    </vt:vector>
  </HeadingPairs>
  <TitlesOfParts>
    <vt:vector size="43" baseType="lpstr">
      <vt:lpstr>Directions</vt:lpstr>
      <vt:lpstr>1-StartingPoint</vt:lpstr>
      <vt:lpstr>Payroll</vt:lpstr>
      <vt:lpstr>OpEx &amp; CashFlow</vt:lpstr>
      <vt:lpstr>AddLoans</vt:lpstr>
      <vt:lpstr>Advertising</vt:lpstr>
      <vt:lpstr>Buildings</vt:lpstr>
      <vt:lpstr>CCDebt</vt:lpstr>
      <vt:lpstr>CommLoan</vt:lpstr>
      <vt:lpstr>CommMortgage</vt:lpstr>
      <vt:lpstr>Equipment</vt:lpstr>
      <vt:lpstr>Furniture</vt:lpstr>
      <vt:lpstr>Inventory</vt:lpstr>
      <vt:lpstr>Land</vt:lpstr>
      <vt:lpstr>LeaseImprovements</vt:lpstr>
      <vt:lpstr>LegalAcctFees</vt:lpstr>
      <vt:lpstr>Licenses</vt:lpstr>
      <vt:lpstr>Misc_Expenses</vt:lpstr>
      <vt:lpstr>OfficeSupplies_Expenses</vt:lpstr>
      <vt:lpstr>Other_Expenses</vt:lpstr>
      <vt:lpstr>OtherBankDebt</vt:lpstr>
      <vt:lpstr>OtherFixedAssets</vt:lpstr>
      <vt:lpstr>OtherStartUp</vt:lpstr>
      <vt:lpstr>OutsideInvest</vt:lpstr>
      <vt:lpstr>OwnerEquity</vt:lpstr>
      <vt:lpstr>PreOpenWages</vt:lpstr>
      <vt:lpstr>PrepaidInsurance</vt:lpstr>
      <vt:lpstr>'1-StartingPoint'!Print_Area</vt:lpstr>
      <vt:lpstr>Directions!Print_Area</vt:lpstr>
      <vt:lpstr>'OpEx &amp; CashFlow'!Print_Area</vt:lpstr>
      <vt:lpstr>Payroll!Print_Area</vt:lpstr>
      <vt:lpstr>RentDeposit</vt:lpstr>
      <vt:lpstr>Supplies</vt:lpstr>
      <vt:lpstr>Total_Fixed_Assets</vt:lpstr>
      <vt:lpstr>TotalFixedAssets</vt:lpstr>
      <vt:lpstr>TotalFunding</vt:lpstr>
      <vt:lpstr>TotalOperatingCapital</vt:lpstr>
      <vt:lpstr>TotalRequiredFunds</vt:lpstr>
      <vt:lpstr>UtilityDeposit</vt:lpstr>
      <vt:lpstr>VehicleLoan</vt:lpstr>
      <vt:lpstr>Vehicles</vt:lpstr>
      <vt:lpstr>Working_Capital</vt:lpstr>
      <vt:lpstr>WorkingCapital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dc:creator>
  <cp:lastModifiedBy>Ler Soh Wah</cp:lastModifiedBy>
  <cp:lastPrinted>2015-09-15T11:23:41Z</cp:lastPrinted>
  <dcterms:created xsi:type="dcterms:W3CDTF">2011-04-16T18:04:50Z</dcterms:created>
  <dcterms:modified xsi:type="dcterms:W3CDTF">2026-09-03T01:08:42Z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298231-ee28-4c9e-9ffa-238d0040efda_Enabled">
    <vt:lpwstr>true</vt:lpwstr>
  </property>
  <property fmtid="{D5CDD505-2E9C-101B-9397-08002B2CF9AE}" pid="3" name="MSIP_Label_be298231-ee28-4c9e-9ffa-238d0040efda_SetDate">
    <vt:lpwstr>2026-09-03T01:08:22Z</vt:lpwstr>
  </property>
  <property fmtid="{D5CDD505-2E9C-101B-9397-08002B2CF9AE}" pid="4" name="MSIP_Label_be298231-ee28-4c9e-9ffa-238d0040efda_Method">
    <vt:lpwstr>Privileged</vt:lpwstr>
  </property>
  <property fmtid="{D5CDD505-2E9C-101B-9397-08002B2CF9AE}" pid="5" name="MSIP_Label_be298231-ee28-4c9e-9ffa-238d0040efda_Name">
    <vt:lpwstr>Public</vt:lpwstr>
  </property>
  <property fmtid="{D5CDD505-2E9C-101B-9397-08002B2CF9AE}" pid="6" name="MSIP_Label_be298231-ee28-4c9e-9ffa-238d0040efda_SiteId">
    <vt:lpwstr>3476b776-e990-4f72-b950-62489831623d</vt:lpwstr>
  </property>
  <property fmtid="{D5CDD505-2E9C-101B-9397-08002B2CF9AE}" pid="7" name="MSIP_Label_be298231-ee28-4c9e-9ffa-238d0040efda_ActionId">
    <vt:lpwstr>cd8693b1-2b45-4fa9-b3f7-3b71130403d5</vt:lpwstr>
  </property>
  <property fmtid="{D5CDD505-2E9C-101B-9397-08002B2CF9AE}" pid="8" name="MSIP_Label_be298231-ee28-4c9e-9ffa-238d0040efda_ContentBits">
    <vt:lpwstr>0</vt:lpwstr>
  </property>
  <property fmtid="{D5CDD505-2E9C-101B-9397-08002B2CF9AE}" pid="9" name="MSIP_Label_be298231-ee28-4c9e-9ffa-238d0040efda_Tag">
    <vt:lpwstr>10, 0, 1, 1</vt:lpwstr>
  </property>
</Properties>
</file>